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BPBD Prov. Sumbar\2018\01. DATA CENTRE\DATA LOGPAL\"/>
    </mc:Choice>
  </mc:AlternateContent>
  <bookViews>
    <workbookView xWindow="0" yWindow="0" windowWidth="23040" windowHeight="9180" tabRatio="438" firstSheet="3" activeTab="4"/>
  </bookViews>
  <sheets>
    <sheet name="data per stage" sheetId="20" r:id="rId1"/>
    <sheet name="data short" sheetId="32" r:id="rId2"/>
    <sheet name="HITUNG (diistribusi)" sheetId="33" r:id="rId3"/>
    <sheet name="HITUNG (diistribusi) (Kab.Kota)" sheetId="35" r:id="rId4"/>
    <sheet name="HITUNG (Distribusi baru) (2)" sheetId="37" r:id="rId5"/>
    <sheet name="HITUNG (Distribusi baru)" sheetId="36" r:id="rId6"/>
    <sheet name="HITUNG (diistribusi) (2)" sheetId="34" r:id="rId7"/>
  </sheets>
  <definedNames>
    <definedName name="_xlnm.Print_Area" localSheetId="2">'HITUNG (diistribusi)'!$A$1:$AB$70</definedName>
    <definedName name="_xlnm.Print_Area" localSheetId="6">'HITUNG (diistribusi) (2)'!$A$1:$AB$70</definedName>
    <definedName name="_xlnm.Print_Area" localSheetId="3">'HITUNG (diistribusi) (Kab.Kota)'!$A$1:$AB$67</definedName>
    <definedName name="_xlnm.Print_Area" localSheetId="5">'HITUNG (Distribusi baru)'!$A$1:$AB$68</definedName>
    <definedName name="_xlnm.Print_Area" localSheetId="4">'HITUNG (Distribusi baru) (2)'!$A$1:$AB$68</definedName>
  </definedNames>
  <calcPr calcId="162913"/>
</workbook>
</file>

<file path=xl/calcChain.xml><?xml version="1.0" encoding="utf-8"?>
<calcChain xmlns="http://schemas.openxmlformats.org/spreadsheetml/2006/main">
  <c r="F58" i="37" l="1"/>
  <c r="F57" i="37"/>
  <c r="A57" i="37"/>
  <c r="A58" i="37" s="1"/>
  <c r="F56" i="37"/>
  <c r="F55" i="37"/>
  <c r="G55" i="37" s="1"/>
  <c r="T55" i="37" s="1"/>
  <c r="L54" i="37"/>
  <c r="G54" i="37"/>
  <c r="T54" i="37" s="1"/>
  <c r="F54" i="37"/>
  <c r="G53" i="37"/>
  <c r="O53" i="37" s="1"/>
  <c r="F53" i="37"/>
  <c r="A53" i="37"/>
  <c r="A54" i="37" s="1"/>
  <c r="F52" i="37"/>
  <c r="G52" i="37" s="1"/>
  <c r="F51" i="37"/>
  <c r="G51" i="37" s="1"/>
  <c r="G50" i="37"/>
  <c r="V50" i="37" s="1"/>
  <c r="F50" i="37"/>
  <c r="F49" i="37"/>
  <c r="G49" i="37" s="1"/>
  <c r="A49" i="37"/>
  <c r="A50" i="37" s="1"/>
  <c r="A51" i="37" s="1"/>
  <c r="F48" i="37"/>
  <c r="F47" i="37"/>
  <c r="R46" i="37"/>
  <c r="H46" i="37"/>
  <c r="F46" i="37"/>
  <c r="G46" i="37" s="1"/>
  <c r="P46" i="37" s="1"/>
  <c r="Y45" i="37"/>
  <c r="R45" i="37"/>
  <c r="J45" i="37"/>
  <c r="F45" i="37"/>
  <c r="G45" i="37" s="1"/>
  <c r="X45" i="37" s="1"/>
  <c r="A45" i="37"/>
  <c r="A46" i="37" s="1"/>
  <c r="R44" i="37"/>
  <c r="H44" i="37"/>
  <c r="F44" i="37"/>
  <c r="G44" i="37" s="1"/>
  <c r="Z44" i="37" s="1"/>
  <c r="T43" i="37"/>
  <c r="J43" i="37"/>
  <c r="F43" i="37"/>
  <c r="G43" i="37" s="1"/>
  <c r="R43" i="37" s="1"/>
  <c r="A43" i="37"/>
  <c r="Z42" i="37"/>
  <c r="J42" i="37"/>
  <c r="F42" i="37"/>
  <c r="G42" i="37" s="1"/>
  <c r="T42" i="37" s="1"/>
  <c r="G41" i="37"/>
  <c r="Y41" i="37" s="1"/>
  <c r="F41" i="37"/>
  <c r="A41" i="37"/>
  <c r="S40" i="37"/>
  <c r="G40" i="37"/>
  <c r="U40" i="37" s="1"/>
  <c r="F40" i="37"/>
  <c r="X39" i="37"/>
  <c r="P39" i="37"/>
  <c r="H39" i="37"/>
  <c r="F39" i="37"/>
  <c r="G39" i="37" s="1"/>
  <c r="T39" i="37" s="1"/>
  <c r="F38" i="37"/>
  <c r="G38" i="37" s="1"/>
  <c r="F37" i="37"/>
  <c r="A37" i="37"/>
  <c r="A38" i="37" s="1"/>
  <c r="G36" i="37"/>
  <c r="F36" i="37"/>
  <c r="M35" i="37"/>
  <c r="G35" i="37"/>
  <c r="Z35" i="37" s="1"/>
  <c r="F35" i="37"/>
  <c r="F34" i="37"/>
  <c r="G33" i="37"/>
  <c r="X33" i="37" s="1"/>
  <c r="F33" i="37"/>
  <c r="A33" i="37"/>
  <c r="A34" i="37" s="1"/>
  <c r="A35" i="37" s="1"/>
  <c r="G32" i="37"/>
  <c r="X32" i="37" s="1"/>
  <c r="F32" i="37"/>
  <c r="L31" i="37"/>
  <c r="F31" i="37"/>
  <c r="G31" i="37" s="1"/>
  <c r="P31" i="37" s="1"/>
  <c r="F30" i="37"/>
  <c r="G30" i="37" s="1"/>
  <c r="P30" i="37" s="1"/>
  <c r="F29" i="37"/>
  <c r="G29" i="37" s="1"/>
  <c r="A29" i="37"/>
  <c r="A30" i="37" s="1"/>
  <c r="A31" i="37" s="1"/>
  <c r="F28" i="37"/>
  <c r="G28" i="37" s="1"/>
  <c r="F27" i="37"/>
  <c r="G27" i="37" s="1"/>
  <c r="F26" i="37"/>
  <c r="F25" i="37"/>
  <c r="A25" i="37"/>
  <c r="A26" i="37" s="1"/>
  <c r="F24" i="37"/>
  <c r="G23" i="37"/>
  <c r="X23" i="37" s="1"/>
  <c r="F23" i="37"/>
  <c r="A23" i="37"/>
  <c r="F22" i="37"/>
  <c r="F21" i="37"/>
  <c r="G21" i="37" s="1"/>
  <c r="Z21" i="37" s="1"/>
  <c r="A21" i="37"/>
  <c r="AF20" i="37"/>
  <c r="G20" i="37"/>
  <c r="Y20" i="37" s="1"/>
  <c r="F20" i="37"/>
  <c r="Z19" i="37"/>
  <c r="J19" i="37"/>
  <c r="F19" i="37"/>
  <c r="G19" i="37" s="1"/>
  <c r="T19" i="37" s="1"/>
  <c r="F18" i="37"/>
  <c r="F17" i="37"/>
  <c r="A17" i="37"/>
  <c r="A18" i="37" s="1"/>
  <c r="F16" i="37"/>
  <c r="G16" i="37" s="1"/>
  <c r="Z15" i="37"/>
  <c r="F15" i="37"/>
  <c r="G15" i="37" s="1"/>
  <c r="T15" i="37" s="1"/>
  <c r="Z14" i="37"/>
  <c r="F14" i="37"/>
  <c r="G14" i="37" s="1"/>
  <c r="T14" i="37" s="1"/>
  <c r="F13" i="37"/>
  <c r="G13" i="37" s="1"/>
  <c r="T13" i="37" s="1"/>
  <c r="A13" i="37"/>
  <c r="A14" i="37" s="1"/>
  <c r="A15" i="37" s="1"/>
  <c r="P12" i="37"/>
  <c r="F12" i="37"/>
  <c r="G12" i="37" s="1"/>
  <c r="L12" i="37" s="1"/>
  <c r="F11" i="37"/>
  <c r="G11" i="37" s="1"/>
  <c r="F10" i="37"/>
  <c r="G10" i="37" s="1"/>
  <c r="F9" i="37"/>
  <c r="A9" i="37"/>
  <c r="A10" i="37" s="1"/>
  <c r="A11" i="37" s="1"/>
  <c r="F8" i="37"/>
  <c r="G8" i="37" s="1"/>
  <c r="AB7" i="37"/>
  <c r="AF20" i="36"/>
  <c r="S16" i="37" l="1"/>
  <c r="I16" i="37"/>
  <c r="M16" i="37"/>
  <c r="K16" i="37"/>
  <c r="AA16" i="37"/>
  <c r="Q16" i="37"/>
  <c r="U16" i="37"/>
  <c r="Y16" i="37"/>
  <c r="S27" i="37"/>
  <c r="O27" i="37"/>
  <c r="U38" i="37"/>
  <c r="AA38" i="37"/>
  <c r="S38" i="37"/>
  <c r="K38" i="37"/>
  <c r="T52" i="37"/>
  <c r="K52" i="37"/>
  <c r="AA52" i="37"/>
  <c r="S52" i="37"/>
  <c r="V49" i="37"/>
  <c r="AA49" i="37"/>
  <c r="K49" i="37"/>
  <c r="S49" i="37"/>
  <c r="Y10" i="37"/>
  <c r="I10" i="37"/>
  <c r="U10" i="37"/>
  <c r="Q10" i="37"/>
  <c r="M10" i="37"/>
  <c r="X8" i="37"/>
  <c r="M8" i="37"/>
  <c r="Y8" i="37"/>
  <c r="I8" i="37"/>
  <c r="U8" i="37"/>
  <c r="Q8" i="37"/>
  <c r="W11" i="37"/>
  <c r="S11" i="37"/>
  <c r="K11" i="37"/>
  <c r="AA11" i="37"/>
  <c r="V51" i="37"/>
  <c r="S51" i="37"/>
  <c r="AA51" i="37"/>
  <c r="K51" i="37"/>
  <c r="U23" i="37"/>
  <c r="X30" i="37"/>
  <c r="U32" i="37"/>
  <c r="AA41" i="37"/>
  <c r="R19" i="37"/>
  <c r="I20" i="37"/>
  <c r="S20" i="37"/>
  <c r="G22" i="37"/>
  <c r="I23" i="37"/>
  <c r="Y23" i="37"/>
  <c r="H30" i="37"/>
  <c r="I32" i="37"/>
  <c r="Y32" i="37"/>
  <c r="I33" i="37"/>
  <c r="Y33" i="37"/>
  <c r="H35" i="37"/>
  <c r="Q35" i="37"/>
  <c r="L39" i="37"/>
  <c r="AA40" i="37"/>
  <c r="I41" i="37"/>
  <c r="S41" i="37"/>
  <c r="L43" i="37"/>
  <c r="X43" i="37"/>
  <c r="J44" i="37"/>
  <c r="U44" i="37"/>
  <c r="M45" i="37"/>
  <c r="T45" i="37"/>
  <c r="Z45" i="37"/>
  <c r="J46" i="37"/>
  <c r="U46" i="37"/>
  <c r="K50" i="37"/>
  <c r="AA20" i="37"/>
  <c r="U33" i="37"/>
  <c r="Q41" i="37"/>
  <c r="G9" i="37"/>
  <c r="T12" i="37"/>
  <c r="H12" i="37"/>
  <c r="X12" i="37"/>
  <c r="N13" i="37"/>
  <c r="J14" i="37"/>
  <c r="J15" i="37"/>
  <c r="K20" i="37"/>
  <c r="U20" i="37"/>
  <c r="M23" i="37"/>
  <c r="L30" i="37"/>
  <c r="M32" i="37"/>
  <c r="M33" i="37"/>
  <c r="X35" i="37"/>
  <c r="K41" i="37"/>
  <c r="U41" i="37"/>
  <c r="P43" i="37"/>
  <c r="Z43" i="37"/>
  <c r="M44" i="37"/>
  <c r="X44" i="37"/>
  <c r="H45" i="37"/>
  <c r="N45" i="37"/>
  <c r="U45" i="37"/>
  <c r="M46" i="37"/>
  <c r="X46" i="37"/>
  <c r="S50" i="37"/>
  <c r="H8" i="37"/>
  <c r="Z13" i="37"/>
  <c r="Q20" i="37"/>
  <c r="H10" i="37"/>
  <c r="J13" i="37"/>
  <c r="R13" i="37"/>
  <c r="R14" i="37"/>
  <c r="R15" i="37"/>
  <c r="H20" i="37"/>
  <c r="M20" i="37"/>
  <c r="H23" i="37"/>
  <c r="Q23" i="37"/>
  <c r="H32" i="37"/>
  <c r="Q32" i="37"/>
  <c r="H33" i="37"/>
  <c r="Q33" i="37"/>
  <c r="G34" i="37"/>
  <c r="H34" i="37" s="1"/>
  <c r="I35" i="37"/>
  <c r="G37" i="37"/>
  <c r="P37" i="37" s="1"/>
  <c r="K40" i="37"/>
  <c r="M41" i="37"/>
  <c r="R42" i="37"/>
  <c r="H43" i="37"/>
  <c r="P44" i="37"/>
  <c r="I45" i="37"/>
  <c r="P45" i="37"/>
  <c r="AA50" i="37"/>
  <c r="L55" i="37"/>
  <c r="N21" i="37"/>
  <c r="AA28" i="37"/>
  <c r="W28" i="37"/>
  <c r="S28" i="37"/>
  <c r="O28" i="37"/>
  <c r="K28" i="37"/>
  <c r="Z28" i="37"/>
  <c r="V28" i="37"/>
  <c r="R28" i="37"/>
  <c r="N28" i="37"/>
  <c r="J28" i="37"/>
  <c r="Y28" i="37"/>
  <c r="U28" i="37"/>
  <c r="Q28" i="37"/>
  <c r="M28" i="37"/>
  <c r="I28" i="37"/>
  <c r="T28" i="37"/>
  <c r="AA29" i="37"/>
  <c r="W29" i="37"/>
  <c r="S29" i="37"/>
  <c r="O29" i="37"/>
  <c r="K29" i="37"/>
  <c r="Z29" i="37"/>
  <c r="V29" i="37"/>
  <c r="R29" i="37"/>
  <c r="N29" i="37"/>
  <c r="J29" i="37"/>
  <c r="Y29" i="37"/>
  <c r="U29" i="37"/>
  <c r="Q29" i="37"/>
  <c r="M29" i="37"/>
  <c r="I29" i="37"/>
  <c r="T29" i="37"/>
  <c r="X36" i="37"/>
  <c r="T36" i="37"/>
  <c r="P36" i="37"/>
  <c r="L36" i="37"/>
  <c r="Z36" i="37"/>
  <c r="V36" i="37"/>
  <c r="R36" i="37"/>
  <c r="N36" i="37"/>
  <c r="J36" i="37"/>
  <c r="U36" i="37"/>
  <c r="M36" i="37"/>
  <c r="AA36" i="37"/>
  <c r="S36" i="37"/>
  <c r="K36" i="37"/>
  <c r="Y36" i="37"/>
  <c r="Q36" i="37"/>
  <c r="I36" i="37"/>
  <c r="J8" i="37"/>
  <c r="N8" i="37"/>
  <c r="R8" i="37"/>
  <c r="V8" i="37"/>
  <c r="Z8" i="37"/>
  <c r="J9" i="37"/>
  <c r="Q9" i="37"/>
  <c r="Y9" i="37"/>
  <c r="X10" i="37"/>
  <c r="T10" i="37"/>
  <c r="P10" i="37"/>
  <c r="L10" i="37"/>
  <c r="Z10" i="37"/>
  <c r="V10" i="37"/>
  <c r="R10" i="37"/>
  <c r="N10" i="37"/>
  <c r="J10" i="37"/>
  <c r="O10" i="37"/>
  <c r="W10" i="37"/>
  <c r="H11" i="37"/>
  <c r="M11" i="37"/>
  <c r="U11" i="37"/>
  <c r="Y12" i="37"/>
  <c r="U12" i="37"/>
  <c r="Q12" i="37"/>
  <c r="M12" i="37"/>
  <c r="I12" i="37"/>
  <c r="AA12" i="37"/>
  <c r="W12" i="37"/>
  <c r="S12" i="37"/>
  <c r="O12" i="37"/>
  <c r="K12" i="37"/>
  <c r="N12" i="37"/>
  <c r="V12" i="37"/>
  <c r="L13" i="37"/>
  <c r="L14" i="37"/>
  <c r="L15" i="37"/>
  <c r="L19" i="37"/>
  <c r="H21" i="37"/>
  <c r="P21" i="37"/>
  <c r="X21" i="37"/>
  <c r="X22" i="37"/>
  <c r="T22" i="37"/>
  <c r="P22" i="37"/>
  <c r="L22" i="37"/>
  <c r="AA22" i="37"/>
  <c r="W22" i="37"/>
  <c r="Z22" i="37"/>
  <c r="V22" i="37"/>
  <c r="R22" i="37"/>
  <c r="N22" i="37"/>
  <c r="J22" i="37"/>
  <c r="O22" i="37"/>
  <c r="Y22" i="37"/>
  <c r="G25" i="37"/>
  <c r="H25" i="37" s="1"/>
  <c r="H28" i="37"/>
  <c r="X28" i="37"/>
  <c r="H29" i="37"/>
  <c r="X29" i="37"/>
  <c r="O36" i="37"/>
  <c r="W8" i="37"/>
  <c r="Y15" i="37"/>
  <c r="U15" i="37"/>
  <c r="Q15" i="37"/>
  <c r="M15" i="37"/>
  <c r="I15" i="37"/>
  <c r="AA15" i="37"/>
  <c r="W15" i="37"/>
  <c r="S15" i="37"/>
  <c r="O15" i="37"/>
  <c r="K15" i="37"/>
  <c r="AA19" i="37"/>
  <c r="W19" i="37"/>
  <c r="S19" i="37"/>
  <c r="O19" i="37"/>
  <c r="K19" i="37"/>
  <c r="Y19" i="37"/>
  <c r="U19" i="37"/>
  <c r="Q19" i="37"/>
  <c r="M19" i="37"/>
  <c r="I19" i="37"/>
  <c r="N19" i="37"/>
  <c r="V19" i="37"/>
  <c r="J21" i="37"/>
  <c r="R21" i="37"/>
  <c r="G24" i="37"/>
  <c r="Z27" i="37"/>
  <c r="V27" i="37"/>
  <c r="R27" i="37"/>
  <c r="N27" i="37"/>
  <c r="J27" i="37"/>
  <c r="Y27" i="37"/>
  <c r="U27" i="37"/>
  <c r="Q27" i="37"/>
  <c r="M27" i="37"/>
  <c r="I27" i="37"/>
  <c r="X27" i="37"/>
  <c r="T27" i="37"/>
  <c r="P27" i="37"/>
  <c r="L27" i="37"/>
  <c r="H27" i="37"/>
  <c r="W27" i="37"/>
  <c r="L28" i="37"/>
  <c r="L29" i="37"/>
  <c r="AA31" i="37"/>
  <c r="W31" i="37"/>
  <c r="S31" i="37"/>
  <c r="O31" i="37"/>
  <c r="K31" i="37"/>
  <c r="Z31" i="37"/>
  <c r="V31" i="37"/>
  <c r="R31" i="37"/>
  <c r="N31" i="37"/>
  <c r="J31" i="37"/>
  <c r="Y31" i="37"/>
  <c r="U31" i="37"/>
  <c r="Q31" i="37"/>
  <c r="M31" i="37"/>
  <c r="I31" i="37"/>
  <c r="T31" i="37"/>
  <c r="W36" i="37"/>
  <c r="AA21" i="37"/>
  <c r="W21" i="37"/>
  <c r="S21" i="37"/>
  <c r="O21" i="37"/>
  <c r="K21" i="37"/>
  <c r="Y21" i="37"/>
  <c r="U21" i="37"/>
  <c r="Q21" i="37"/>
  <c r="M21" i="37"/>
  <c r="I21" i="37"/>
  <c r="V21" i="37"/>
  <c r="K8" i="37"/>
  <c r="O8" i="37"/>
  <c r="S8" i="37"/>
  <c r="AA8" i="37"/>
  <c r="X9" i="37"/>
  <c r="T9" i="37"/>
  <c r="P9" i="37"/>
  <c r="L9" i="37"/>
  <c r="Z9" i="37"/>
  <c r="V9" i="37"/>
  <c r="R9" i="37"/>
  <c r="N9" i="37"/>
  <c r="K9" i="37"/>
  <c r="S9" i="37"/>
  <c r="X11" i="37"/>
  <c r="T11" i="37"/>
  <c r="P11" i="37"/>
  <c r="L11" i="37"/>
  <c r="Z11" i="37"/>
  <c r="V11" i="37"/>
  <c r="R11" i="37"/>
  <c r="N11" i="37"/>
  <c r="J11" i="37"/>
  <c r="O11" i="37"/>
  <c r="Y13" i="37"/>
  <c r="U13" i="37"/>
  <c r="Q13" i="37"/>
  <c r="M13" i="37"/>
  <c r="I13" i="37"/>
  <c r="AA13" i="37"/>
  <c r="W13" i="37"/>
  <c r="S13" i="37"/>
  <c r="O13" i="37"/>
  <c r="K13" i="37"/>
  <c r="V13" i="37"/>
  <c r="Y14" i="37"/>
  <c r="U14" i="37"/>
  <c r="Q14" i="37"/>
  <c r="M14" i="37"/>
  <c r="I14" i="37"/>
  <c r="AA14" i="37"/>
  <c r="W14" i="37"/>
  <c r="S14" i="37"/>
  <c r="O14" i="37"/>
  <c r="K14" i="37"/>
  <c r="N14" i="37"/>
  <c r="V14" i="37"/>
  <c r="N15" i="37"/>
  <c r="V15" i="37"/>
  <c r="L8" i="37"/>
  <c r="P8" i="37"/>
  <c r="T8" i="37"/>
  <c r="M9" i="37"/>
  <c r="U9" i="37"/>
  <c r="K10" i="37"/>
  <c r="S10" i="37"/>
  <c r="AA10" i="37"/>
  <c r="I11" i="37"/>
  <c r="Q11" i="37"/>
  <c r="Y11" i="37"/>
  <c r="J12" i="37"/>
  <c r="R12" i="37"/>
  <c r="Z12" i="37"/>
  <c r="H13" i="37"/>
  <c r="P13" i="37"/>
  <c r="X13" i="37"/>
  <c r="H14" i="37"/>
  <c r="P14" i="37"/>
  <c r="X14" i="37"/>
  <c r="H15" i="37"/>
  <c r="P15" i="37"/>
  <c r="X15" i="37"/>
  <c r="Z16" i="37"/>
  <c r="V16" i="37"/>
  <c r="R16" i="37"/>
  <c r="N16" i="37"/>
  <c r="J16" i="37"/>
  <c r="X16" i="37"/>
  <c r="T16" i="37"/>
  <c r="P16" i="37"/>
  <c r="L16" i="37"/>
  <c r="H16" i="37"/>
  <c r="O16" i="37"/>
  <c r="W16" i="37"/>
  <c r="H19" i="37"/>
  <c r="P19" i="37"/>
  <c r="X19" i="37"/>
  <c r="X20" i="37"/>
  <c r="T20" i="37"/>
  <c r="P20" i="37"/>
  <c r="L20" i="37"/>
  <c r="Z20" i="37"/>
  <c r="V20" i="37"/>
  <c r="R20" i="37"/>
  <c r="N20" i="37"/>
  <c r="J20" i="37"/>
  <c r="AB20" i="37" s="1"/>
  <c r="O20" i="37"/>
  <c r="W20" i="37"/>
  <c r="L21" i="37"/>
  <c r="T21" i="37"/>
  <c r="K22" i="37"/>
  <c r="S22" i="37"/>
  <c r="G26" i="37"/>
  <c r="H26" i="37" s="1"/>
  <c r="K27" i="37"/>
  <c r="AA27" i="37"/>
  <c r="P28" i="37"/>
  <c r="P29" i="37"/>
  <c r="AA30" i="37"/>
  <c r="W30" i="37"/>
  <c r="S30" i="37"/>
  <c r="O30" i="37"/>
  <c r="K30" i="37"/>
  <c r="Z30" i="37"/>
  <c r="V30" i="37"/>
  <c r="R30" i="37"/>
  <c r="N30" i="37"/>
  <c r="J30" i="37"/>
  <c r="Y30" i="37"/>
  <c r="U30" i="37"/>
  <c r="Q30" i="37"/>
  <c r="M30" i="37"/>
  <c r="I30" i="37"/>
  <c r="T30" i="37"/>
  <c r="H31" i="37"/>
  <c r="X31" i="37"/>
  <c r="J23" i="37"/>
  <c r="N23" i="37"/>
  <c r="R23" i="37"/>
  <c r="V23" i="37"/>
  <c r="Z23" i="37"/>
  <c r="J32" i="37"/>
  <c r="N32" i="37"/>
  <c r="R32" i="37"/>
  <c r="V32" i="37"/>
  <c r="Z32" i="37"/>
  <c r="J33" i="37"/>
  <c r="N33" i="37"/>
  <c r="R33" i="37"/>
  <c r="V33" i="37"/>
  <c r="Z33" i="37"/>
  <c r="J34" i="37"/>
  <c r="N34" i="37"/>
  <c r="R34" i="37"/>
  <c r="V34" i="37"/>
  <c r="Z34" i="37"/>
  <c r="J35" i="37"/>
  <c r="N35" i="37"/>
  <c r="R35" i="37"/>
  <c r="L37" i="37"/>
  <c r="N37" i="37"/>
  <c r="H38" i="37"/>
  <c r="M38" i="37"/>
  <c r="Y39" i="37"/>
  <c r="U39" i="37"/>
  <c r="Q39" i="37"/>
  <c r="M39" i="37"/>
  <c r="I39" i="37"/>
  <c r="AA39" i="37"/>
  <c r="W39" i="37"/>
  <c r="S39" i="37"/>
  <c r="O39" i="37"/>
  <c r="K39" i="37"/>
  <c r="N39" i="37"/>
  <c r="V39" i="37"/>
  <c r="M40" i="37"/>
  <c r="L42" i="37"/>
  <c r="Z53" i="37"/>
  <c r="V53" i="37"/>
  <c r="R53" i="37"/>
  <c r="N53" i="37"/>
  <c r="J53" i="37"/>
  <c r="Y53" i="37"/>
  <c r="U53" i="37"/>
  <c r="Q53" i="37"/>
  <c r="M53" i="37"/>
  <c r="I53" i="37"/>
  <c r="T53" i="37"/>
  <c r="L53" i="37"/>
  <c r="AA53" i="37"/>
  <c r="S53" i="37"/>
  <c r="K53" i="37"/>
  <c r="X53" i="37"/>
  <c r="P53" i="37"/>
  <c r="H53" i="37"/>
  <c r="K23" i="37"/>
  <c r="O23" i="37"/>
  <c r="S23" i="37"/>
  <c r="W23" i="37"/>
  <c r="AA23" i="37"/>
  <c r="K32" i="37"/>
  <c r="O32" i="37"/>
  <c r="S32" i="37"/>
  <c r="W32" i="37"/>
  <c r="AA32" i="37"/>
  <c r="K33" i="37"/>
  <c r="O33" i="37"/>
  <c r="S33" i="37"/>
  <c r="W33" i="37"/>
  <c r="AA33" i="37"/>
  <c r="K34" i="37"/>
  <c r="O34" i="37"/>
  <c r="S34" i="37"/>
  <c r="W34" i="37"/>
  <c r="AA34" i="37"/>
  <c r="AA35" i="37"/>
  <c r="W35" i="37"/>
  <c r="S35" i="37"/>
  <c r="Y35" i="37"/>
  <c r="U35" i="37"/>
  <c r="K35" i="37"/>
  <c r="O35" i="37"/>
  <c r="T35" i="37"/>
  <c r="X38" i="37"/>
  <c r="T38" i="37"/>
  <c r="P38" i="37"/>
  <c r="L38" i="37"/>
  <c r="Z38" i="37"/>
  <c r="V38" i="37"/>
  <c r="R38" i="37"/>
  <c r="N38" i="37"/>
  <c r="J38" i="37"/>
  <c r="O38" i="37"/>
  <c r="W38" i="37"/>
  <c r="Z40" i="37"/>
  <c r="V40" i="37"/>
  <c r="R40" i="37"/>
  <c r="N40" i="37"/>
  <c r="J40" i="37"/>
  <c r="X40" i="37"/>
  <c r="T40" i="37"/>
  <c r="P40" i="37"/>
  <c r="L40" i="37"/>
  <c r="H40" i="37"/>
  <c r="O40" i="37"/>
  <c r="W40" i="37"/>
  <c r="AA42" i="37"/>
  <c r="W42" i="37"/>
  <c r="S42" i="37"/>
  <c r="O42" i="37"/>
  <c r="K42" i="37"/>
  <c r="Y42" i="37"/>
  <c r="U42" i="37"/>
  <c r="Q42" i="37"/>
  <c r="M42" i="37"/>
  <c r="I42" i="37"/>
  <c r="N42" i="37"/>
  <c r="V42" i="37"/>
  <c r="L23" i="37"/>
  <c r="P23" i="37"/>
  <c r="T23" i="37"/>
  <c r="L32" i="37"/>
  <c r="P32" i="37"/>
  <c r="T32" i="37"/>
  <c r="L33" i="37"/>
  <c r="P33" i="37"/>
  <c r="T33" i="37"/>
  <c r="L34" i="37"/>
  <c r="P34" i="37"/>
  <c r="T34" i="37"/>
  <c r="L35" i="37"/>
  <c r="P35" i="37"/>
  <c r="V35" i="37"/>
  <c r="H36" i="37"/>
  <c r="I38" i="37"/>
  <c r="Q38" i="37"/>
  <c r="Y38" i="37"/>
  <c r="J39" i="37"/>
  <c r="R39" i="37"/>
  <c r="Z39" i="37"/>
  <c r="I40" i="37"/>
  <c r="Q40" i="37"/>
  <c r="Y40" i="37"/>
  <c r="Z41" i="37"/>
  <c r="V41" i="37"/>
  <c r="R41" i="37"/>
  <c r="N41" i="37"/>
  <c r="J41" i="37"/>
  <c r="X41" i="37"/>
  <c r="T41" i="37"/>
  <c r="P41" i="37"/>
  <c r="L41" i="37"/>
  <c r="H41" i="37"/>
  <c r="O41" i="37"/>
  <c r="W41" i="37"/>
  <c r="H42" i="37"/>
  <c r="P42" i="37"/>
  <c r="X42" i="37"/>
  <c r="AA43" i="37"/>
  <c r="W43" i="37"/>
  <c r="S43" i="37"/>
  <c r="O43" i="37"/>
  <c r="K43" i="37"/>
  <c r="Y43" i="37"/>
  <c r="U43" i="37"/>
  <c r="Q43" i="37"/>
  <c r="M43" i="37"/>
  <c r="I43" i="37"/>
  <c r="N43" i="37"/>
  <c r="V43" i="37"/>
  <c r="G48" i="37"/>
  <c r="H48" i="37" s="1"/>
  <c r="W53" i="37"/>
  <c r="AA44" i="37"/>
  <c r="W44" i="37"/>
  <c r="S44" i="37"/>
  <c r="O44" i="37"/>
  <c r="K44" i="37"/>
  <c r="L44" i="37"/>
  <c r="Q44" i="37"/>
  <c r="V44" i="37"/>
  <c r="AA46" i="37"/>
  <c r="W46" i="37"/>
  <c r="S46" i="37"/>
  <c r="O46" i="37"/>
  <c r="K46" i="37"/>
  <c r="Z46" i="37"/>
  <c r="L46" i="37"/>
  <c r="Q46" i="37"/>
  <c r="V46" i="37"/>
  <c r="G47" i="37"/>
  <c r="H49" i="37"/>
  <c r="N49" i="37"/>
  <c r="H50" i="37"/>
  <c r="N50" i="37"/>
  <c r="H51" i="37"/>
  <c r="N51" i="37"/>
  <c r="L52" i="37"/>
  <c r="Z54" i="37"/>
  <c r="V54" i="37"/>
  <c r="R54" i="37"/>
  <c r="N54" i="37"/>
  <c r="J54" i="37"/>
  <c r="Y54" i="37"/>
  <c r="U54" i="37"/>
  <c r="Q54" i="37"/>
  <c r="M54" i="37"/>
  <c r="I54" i="37"/>
  <c r="O54" i="37"/>
  <c r="W54" i="37"/>
  <c r="AA55" i="37"/>
  <c r="W55" i="37"/>
  <c r="S55" i="37"/>
  <c r="O55" i="37"/>
  <c r="K55" i="37"/>
  <c r="Z55" i="37"/>
  <c r="V55" i="37"/>
  <c r="R55" i="37"/>
  <c r="N55" i="37"/>
  <c r="J55" i="37"/>
  <c r="M55" i="37"/>
  <c r="U55" i="37"/>
  <c r="G56" i="37"/>
  <c r="H56" i="37" s="1"/>
  <c r="G57" i="37"/>
  <c r="H57" i="37" s="1"/>
  <c r="G58" i="37"/>
  <c r="H58" i="37" s="1"/>
  <c r="Y49" i="37"/>
  <c r="U49" i="37"/>
  <c r="Q49" i="37"/>
  <c r="M49" i="37"/>
  <c r="I49" i="37"/>
  <c r="X49" i="37"/>
  <c r="T49" i="37"/>
  <c r="P49" i="37"/>
  <c r="L49" i="37"/>
  <c r="O49" i="37"/>
  <c r="W49" i="37"/>
  <c r="Y50" i="37"/>
  <c r="U50" i="37"/>
  <c r="Q50" i="37"/>
  <c r="M50" i="37"/>
  <c r="I50" i="37"/>
  <c r="X50" i="37"/>
  <c r="T50" i="37"/>
  <c r="P50" i="37"/>
  <c r="L50" i="37"/>
  <c r="O50" i="37"/>
  <c r="W50" i="37"/>
  <c r="Y51" i="37"/>
  <c r="U51" i="37"/>
  <c r="Q51" i="37"/>
  <c r="M51" i="37"/>
  <c r="I51" i="37"/>
  <c r="X51" i="37"/>
  <c r="T51" i="37"/>
  <c r="P51" i="37"/>
  <c r="L51" i="37"/>
  <c r="O51" i="37"/>
  <c r="W51" i="37"/>
  <c r="Z52" i="37"/>
  <c r="V52" i="37"/>
  <c r="R52" i="37"/>
  <c r="N52" i="37"/>
  <c r="J52" i="37"/>
  <c r="Y52" i="37"/>
  <c r="U52" i="37"/>
  <c r="Q52" i="37"/>
  <c r="M52" i="37"/>
  <c r="I52" i="37"/>
  <c r="O52" i="37"/>
  <c r="W52" i="37"/>
  <c r="H54" i="37"/>
  <c r="P54" i="37"/>
  <c r="X54" i="37"/>
  <c r="H55" i="37"/>
  <c r="P55" i="37"/>
  <c r="X55" i="37"/>
  <c r="I44" i="37"/>
  <c r="N44" i="37"/>
  <c r="T44" i="37"/>
  <c r="Y44" i="37"/>
  <c r="AA45" i="37"/>
  <c r="W45" i="37"/>
  <c r="S45" i="37"/>
  <c r="O45" i="37"/>
  <c r="K45" i="37"/>
  <c r="L45" i="37"/>
  <c r="Q45" i="37"/>
  <c r="V45" i="37"/>
  <c r="I46" i="37"/>
  <c r="N46" i="37"/>
  <c r="T46" i="37"/>
  <c r="Y46" i="37"/>
  <c r="J49" i="37"/>
  <c r="R49" i="37"/>
  <c r="Z49" i="37"/>
  <c r="J50" i="37"/>
  <c r="R50" i="37"/>
  <c r="Z50" i="37"/>
  <c r="J51" i="37"/>
  <c r="R51" i="37"/>
  <c r="Z51" i="37"/>
  <c r="H52" i="37"/>
  <c r="P52" i="37"/>
  <c r="X52" i="37"/>
  <c r="K54" i="37"/>
  <c r="S54" i="37"/>
  <c r="AA54" i="37"/>
  <c r="I55" i="37"/>
  <c r="Q55" i="37"/>
  <c r="Y55" i="37"/>
  <c r="F58" i="36"/>
  <c r="F57" i="36"/>
  <c r="A57" i="36"/>
  <c r="A58" i="36" s="1"/>
  <c r="F56" i="36"/>
  <c r="F55" i="36"/>
  <c r="F54" i="36"/>
  <c r="G54" i="36" s="1"/>
  <c r="A54" i="36"/>
  <c r="F53" i="36"/>
  <c r="G53" i="36" s="1"/>
  <c r="A53" i="36"/>
  <c r="F52" i="36"/>
  <c r="G52" i="36" s="1"/>
  <c r="W52" i="36" s="1"/>
  <c r="F51" i="36"/>
  <c r="F50" i="36"/>
  <c r="G50" i="36" s="1"/>
  <c r="F49" i="36"/>
  <c r="A49" i="36"/>
  <c r="A50" i="36" s="1"/>
  <c r="A51" i="36" s="1"/>
  <c r="F48" i="36"/>
  <c r="F47" i="36"/>
  <c r="F46" i="36"/>
  <c r="F45" i="36"/>
  <c r="G45" i="36" s="1"/>
  <c r="U45" i="36" s="1"/>
  <c r="A45" i="36"/>
  <c r="A46" i="36" s="1"/>
  <c r="F44" i="36"/>
  <c r="F43" i="36"/>
  <c r="A43" i="36"/>
  <c r="F42" i="36"/>
  <c r="F41" i="36"/>
  <c r="G41" i="36" s="1"/>
  <c r="Q41" i="36" s="1"/>
  <c r="A41" i="36"/>
  <c r="F40" i="36"/>
  <c r="G40" i="36" s="1"/>
  <c r="L40" i="36" s="1"/>
  <c r="F39" i="36"/>
  <c r="F38" i="36"/>
  <c r="G38" i="36" s="1"/>
  <c r="W38" i="36" s="1"/>
  <c r="F37" i="36"/>
  <c r="G37" i="36" s="1"/>
  <c r="U37" i="36" s="1"/>
  <c r="A37" i="36"/>
  <c r="A38" i="36" s="1"/>
  <c r="F36" i="36"/>
  <c r="G36" i="36" s="1"/>
  <c r="F35" i="36"/>
  <c r="F34" i="36"/>
  <c r="F33" i="36"/>
  <c r="A33" i="36"/>
  <c r="A34" i="36" s="1"/>
  <c r="A35" i="36" s="1"/>
  <c r="F32" i="36"/>
  <c r="F31" i="36"/>
  <c r="F30" i="36"/>
  <c r="G30" i="36" s="1"/>
  <c r="X30" i="36" s="1"/>
  <c r="G29" i="36"/>
  <c r="F29" i="36"/>
  <c r="A29" i="36"/>
  <c r="A30" i="36" s="1"/>
  <c r="A31" i="36" s="1"/>
  <c r="F28" i="36"/>
  <c r="G28" i="36" s="1"/>
  <c r="F27" i="36"/>
  <c r="G27" i="36" s="1"/>
  <c r="F26" i="36"/>
  <c r="F25" i="36"/>
  <c r="A25" i="36"/>
  <c r="A26" i="36" s="1"/>
  <c r="F24" i="36"/>
  <c r="F23" i="36"/>
  <c r="A23" i="36"/>
  <c r="F22" i="36"/>
  <c r="P21" i="36"/>
  <c r="F21" i="36"/>
  <c r="G21" i="36" s="1"/>
  <c r="Q21" i="36" s="1"/>
  <c r="A21" i="36"/>
  <c r="F20" i="36"/>
  <c r="F19" i="36"/>
  <c r="G19" i="36" s="1"/>
  <c r="F18" i="36"/>
  <c r="F17" i="36"/>
  <c r="A17" i="36"/>
  <c r="A18" i="36" s="1"/>
  <c r="F16" i="36"/>
  <c r="F15" i="36"/>
  <c r="F14" i="36"/>
  <c r="F13" i="36"/>
  <c r="A13" i="36"/>
  <c r="A14" i="36" s="1"/>
  <c r="A15" i="36" s="1"/>
  <c r="F12" i="36"/>
  <c r="F11" i="36"/>
  <c r="F10" i="36"/>
  <c r="F9" i="36"/>
  <c r="A9" i="36"/>
  <c r="A10" i="36" s="1"/>
  <c r="A11" i="36" s="1"/>
  <c r="F8" i="36"/>
  <c r="AB7" i="36"/>
  <c r="AA37" i="37" l="1"/>
  <c r="AB35" i="37"/>
  <c r="W37" i="37"/>
  <c r="R37" i="37"/>
  <c r="AB33" i="37"/>
  <c r="AB32" i="37"/>
  <c r="AB16" i="37"/>
  <c r="AB8" i="37"/>
  <c r="U37" i="37"/>
  <c r="Y37" i="37"/>
  <c r="I37" i="37"/>
  <c r="Q37" i="37"/>
  <c r="M37" i="37"/>
  <c r="AB40" i="37"/>
  <c r="S37" i="37"/>
  <c r="O37" i="37"/>
  <c r="V37" i="37"/>
  <c r="T37" i="37"/>
  <c r="AB23" i="37"/>
  <c r="X34" i="37"/>
  <c r="U34" i="37"/>
  <c r="Y34" i="37"/>
  <c r="Q34" i="37"/>
  <c r="M34" i="37"/>
  <c r="AB34" i="37" s="1"/>
  <c r="I34" i="37"/>
  <c r="AA9" i="37"/>
  <c r="O9" i="37"/>
  <c r="AB9" i="37" s="1"/>
  <c r="W9" i="37"/>
  <c r="I9" i="37"/>
  <c r="H9" i="37"/>
  <c r="M22" i="37"/>
  <c r="I22" i="37"/>
  <c r="Q22" i="37"/>
  <c r="U22" i="37"/>
  <c r="H22" i="37"/>
  <c r="AB55" i="37"/>
  <c r="AB45" i="37"/>
  <c r="AB41" i="37"/>
  <c r="K37" i="37"/>
  <c r="J37" i="37"/>
  <c r="Z37" i="37"/>
  <c r="X37" i="37"/>
  <c r="AB22" i="37"/>
  <c r="AB10" i="37"/>
  <c r="H37" i="37"/>
  <c r="AB52" i="37"/>
  <c r="AB51" i="37"/>
  <c r="X47" i="37"/>
  <c r="T47" i="37"/>
  <c r="P47" i="37"/>
  <c r="L47" i="37"/>
  <c r="AA47" i="37"/>
  <c r="W47" i="37"/>
  <c r="S47" i="37"/>
  <c r="O47" i="37"/>
  <c r="K47" i="37"/>
  <c r="Z47" i="37"/>
  <c r="R47" i="37"/>
  <c r="J47" i="37"/>
  <c r="Y47" i="37"/>
  <c r="Q47" i="37"/>
  <c r="I47" i="37"/>
  <c r="V47" i="37"/>
  <c r="N47" i="37"/>
  <c r="U47" i="37"/>
  <c r="M47" i="37"/>
  <c r="AB14" i="37"/>
  <c r="Y24" i="37"/>
  <c r="U24" i="37"/>
  <c r="Q24" i="37"/>
  <c r="M24" i="37"/>
  <c r="I24" i="37"/>
  <c r="X24" i="37"/>
  <c r="T24" i="37"/>
  <c r="P24" i="37"/>
  <c r="L24" i="37"/>
  <c r="AA24" i="37"/>
  <c r="W24" i="37"/>
  <c r="S24" i="37"/>
  <c r="O24" i="37"/>
  <c r="K24" i="37"/>
  <c r="Z24" i="37"/>
  <c r="J24" i="37"/>
  <c r="V24" i="37"/>
  <c r="R24" i="37"/>
  <c r="N24" i="37"/>
  <c r="X57" i="37"/>
  <c r="T57" i="37"/>
  <c r="P57" i="37"/>
  <c r="L57" i="37"/>
  <c r="AA57" i="37"/>
  <c r="W57" i="37"/>
  <c r="S57" i="37"/>
  <c r="O57" i="37"/>
  <c r="K57" i="37"/>
  <c r="Z57" i="37"/>
  <c r="R57" i="37"/>
  <c r="J57" i="37"/>
  <c r="Y57" i="37"/>
  <c r="Q57" i="37"/>
  <c r="I57" i="37"/>
  <c r="V57" i="37"/>
  <c r="N57" i="37"/>
  <c r="U57" i="37"/>
  <c r="M57" i="37"/>
  <c r="H47" i="37"/>
  <c r="AB43" i="37"/>
  <c r="AB39" i="37"/>
  <c r="AB30" i="37"/>
  <c r="H24" i="37"/>
  <c r="Y25" i="37"/>
  <c r="U25" i="37"/>
  <c r="Q25" i="37"/>
  <c r="M25" i="37"/>
  <c r="I25" i="37"/>
  <c r="X25" i="37"/>
  <c r="T25" i="37"/>
  <c r="P25" i="37"/>
  <c r="L25" i="37"/>
  <c r="AA25" i="37"/>
  <c r="W25" i="37"/>
  <c r="S25" i="37"/>
  <c r="O25" i="37"/>
  <c r="K25" i="37"/>
  <c r="N25" i="37"/>
  <c r="R25" i="37"/>
  <c r="Z25" i="37"/>
  <c r="J25" i="37"/>
  <c r="V25" i="37"/>
  <c r="AB29" i="37"/>
  <c r="AB28" i="37"/>
  <c r="AB49" i="37"/>
  <c r="AB38" i="37"/>
  <c r="AB53" i="37"/>
  <c r="AB11" i="37"/>
  <c r="AB21" i="37"/>
  <c r="AB27" i="37"/>
  <c r="AB15" i="37"/>
  <c r="Y48" i="37"/>
  <c r="U48" i="37"/>
  <c r="Q48" i="37"/>
  <c r="M48" i="37"/>
  <c r="I48" i="37"/>
  <c r="X48" i="37"/>
  <c r="T48" i="37"/>
  <c r="P48" i="37"/>
  <c r="L48" i="37"/>
  <c r="AA48" i="37"/>
  <c r="S48" i="37"/>
  <c r="K48" i="37"/>
  <c r="Z48" i="37"/>
  <c r="R48" i="37"/>
  <c r="J48" i="37"/>
  <c r="W48" i="37"/>
  <c r="O48" i="37"/>
  <c r="V48" i="37"/>
  <c r="N48" i="37"/>
  <c r="AB42" i="37"/>
  <c r="Y26" i="37"/>
  <c r="U26" i="37"/>
  <c r="Q26" i="37"/>
  <c r="M26" i="37"/>
  <c r="I26" i="37"/>
  <c r="X26" i="37"/>
  <c r="T26" i="37"/>
  <c r="P26" i="37"/>
  <c r="L26" i="37"/>
  <c r="AA26" i="37"/>
  <c r="W26" i="37"/>
  <c r="S26" i="37"/>
  <c r="O26" i="37"/>
  <c r="K26" i="37"/>
  <c r="V26" i="37"/>
  <c r="R26" i="37"/>
  <c r="N26" i="37"/>
  <c r="Z26" i="37"/>
  <c r="J26" i="37"/>
  <c r="AB46" i="37"/>
  <c r="AB44" i="37"/>
  <c r="AB50" i="37"/>
  <c r="X58" i="37"/>
  <c r="T58" i="37"/>
  <c r="P58" i="37"/>
  <c r="L58" i="37"/>
  <c r="AA58" i="37"/>
  <c r="W58" i="37"/>
  <c r="S58" i="37"/>
  <c r="O58" i="37"/>
  <c r="K58" i="37"/>
  <c r="Z58" i="37"/>
  <c r="R58" i="37"/>
  <c r="J58" i="37"/>
  <c r="Y58" i="37"/>
  <c r="Q58" i="37"/>
  <c r="I58" i="37"/>
  <c r="V58" i="37"/>
  <c r="N58" i="37"/>
  <c r="U58" i="37"/>
  <c r="M58" i="37"/>
  <c r="X56" i="37"/>
  <c r="T56" i="37"/>
  <c r="P56" i="37"/>
  <c r="L56" i="37"/>
  <c r="AA56" i="37"/>
  <c r="W56" i="37"/>
  <c r="S56" i="37"/>
  <c r="O56" i="37"/>
  <c r="K56" i="37"/>
  <c r="Z56" i="37"/>
  <c r="R56" i="37"/>
  <c r="J56" i="37"/>
  <c r="Y56" i="37"/>
  <c r="Q56" i="37"/>
  <c r="I56" i="37"/>
  <c r="V56" i="37"/>
  <c r="N56" i="37"/>
  <c r="U56" i="37"/>
  <c r="M56" i="37"/>
  <c r="AB54" i="37"/>
  <c r="AB13" i="37"/>
  <c r="AB31" i="37"/>
  <c r="AB19" i="37"/>
  <c r="AB12" i="37"/>
  <c r="AB36" i="37"/>
  <c r="G9" i="36"/>
  <c r="H9" i="36"/>
  <c r="Y28" i="36"/>
  <c r="X28" i="36"/>
  <c r="R28" i="36"/>
  <c r="G31" i="36"/>
  <c r="K31" i="36" s="1"/>
  <c r="G55" i="36"/>
  <c r="H55" i="36"/>
  <c r="G16" i="36"/>
  <c r="R16" i="36" s="1"/>
  <c r="H16" i="36"/>
  <c r="AA29" i="36"/>
  <c r="O29" i="36"/>
  <c r="G48" i="36"/>
  <c r="H48" i="36"/>
  <c r="G10" i="36"/>
  <c r="O10" i="36" s="1"/>
  <c r="H10" i="36"/>
  <c r="G35" i="36"/>
  <c r="Y35" i="36" s="1"/>
  <c r="G44" i="36"/>
  <c r="H44" i="36" s="1"/>
  <c r="H30" i="36"/>
  <c r="I21" i="36"/>
  <c r="P55" i="36"/>
  <c r="S27" i="36"/>
  <c r="O27" i="36"/>
  <c r="AA28" i="36"/>
  <c r="Q28" i="36"/>
  <c r="P28" i="36"/>
  <c r="H28" i="36"/>
  <c r="I28" i="36"/>
  <c r="T21" i="36"/>
  <c r="N45" i="36"/>
  <c r="R55" i="36"/>
  <c r="X21" i="36"/>
  <c r="Y45" i="36"/>
  <c r="U55" i="36"/>
  <c r="L21" i="36"/>
  <c r="L30" i="36"/>
  <c r="N55" i="36"/>
  <c r="X55" i="36"/>
  <c r="AA53" i="36"/>
  <c r="T53" i="36"/>
  <c r="M53" i="36"/>
  <c r="X53" i="36"/>
  <c r="P53" i="36"/>
  <c r="I53" i="36"/>
  <c r="U53" i="36"/>
  <c r="O53" i="36"/>
  <c r="Y53" i="36"/>
  <c r="S53" i="36"/>
  <c r="K53" i="36"/>
  <c r="H53" i="36"/>
  <c r="AA54" i="36"/>
  <c r="I54" i="36"/>
  <c r="T54" i="36"/>
  <c r="O54" i="36"/>
  <c r="Y54" i="36"/>
  <c r="R50" i="36"/>
  <c r="W50" i="36"/>
  <c r="W35" i="36"/>
  <c r="L19" i="36"/>
  <c r="AA19" i="36"/>
  <c r="K19" i="36"/>
  <c r="S19" i="36"/>
  <c r="T19" i="36"/>
  <c r="U36" i="36"/>
  <c r="K36" i="36"/>
  <c r="AA36" i="36"/>
  <c r="P36" i="36"/>
  <c r="O36" i="36"/>
  <c r="T36" i="36"/>
  <c r="I36" i="36"/>
  <c r="Y36" i="36"/>
  <c r="U29" i="36"/>
  <c r="AA37" i="36"/>
  <c r="G8" i="36"/>
  <c r="Z8" i="36" s="1"/>
  <c r="Y21" i="36"/>
  <c r="L28" i="36"/>
  <c r="T28" i="36"/>
  <c r="I29" i="36"/>
  <c r="Q29" i="36"/>
  <c r="Y29" i="36"/>
  <c r="P30" i="36"/>
  <c r="P37" i="36"/>
  <c r="T40" i="36"/>
  <c r="L41" i="36"/>
  <c r="M44" i="36"/>
  <c r="I45" i="36"/>
  <c r="T45" i="36"/>
  <c r="S48" i="36"/>
  <c r="Y55" i="36"/>
  <c r="M29" i="36"/>
  <c r="T41" i="36"/>
  <c r="G11" i="36"/>
  <c r="L11" i="36" s="1"/>
  <c r="H29" i="36"/>
  <c r="P29" i="36"/>
  <c r="X29" i="36"/>
  <c r="K37" i="36"/>
  <c r="I41" i="36"/>
  <c r="Y41" i="36"/>
  <c r="P45" i="36"/>
  <c r="Z45" i="36"/>
  <c r="G20" i="36"/>
  <c r="H21" i="36"/>
  <c r="M28" i="36"/>
  <c r="U28" i="36"/>
  <c r="L29" i="36"/>
  <c r="T29" i="36"/>
  <c r="J45" i="36"/>
  <c r="M55" i="36"/>
  <c r="T55" i="36"/>
  <c r="Y8" i="36"/>
  <c r="W11" i="36"/>
  <c r="X10" i="36"/>
  <c r="T10" i="36"/>
  <c r="P10" i="36"/>
  <c r="L10" i="36"/>
  <c r="U10" i="36"/>
  <c r="I10" i="36"/>
  <c r="AA10" i="36"/>
  <c r="W10" i="36"/>
  <c r="S10" i="36"/>
  <c r="K10" i="36"/>
  <c r="J10" i="36"/>
  <c r="M10" i="36"/>
  <c r="Z10" i="36"/>
  <c r="V10" i="36"/>
  <c r="R10" i="36"/>
  <c r="N10" i="36"/>
  <c r="Y10" i="36"/>
  <c r="Q10" i="36"/>
  <c r="X9" i="36"/>
  <c r="T9" i="36"/>
  <c r="P9" i="36"/>
  <c r="L9" i="36"/>
  <c r="Y9" i="36"/>
  <c r="I9" i="36"/>
  <c r="AA9" i="36"/>
  <c r="W9" i="36"/>
  <c r="S9" i="36"/>
  <c r="K9" i="36"/>
  <c r="Z9" i="36"/>
  <c r="V9" i="36"/>
  <c r="N9" i="36"/>
  <c r="J9" i="36"/>
  <c r="M9" i="36"/>
  <c r="Q9" i="36"/>
  <c r="U9" i="36"/>
  <c r="Y16" i="36"/>
  <c r="U16" i="36"/>
  <c r="Q16" i="36"/>
  <c r="M16" i="36"/>
  <c r="I16" i="36"/>
  <c r="X16" i="36"/>
  <c r="T16" i="36"/>
  <c r="P16" i="36"/>
  <c r="L16" i="36"/>
  <c r="AA16" i="36"/>
  <c r="S16" i="36"/>
  <c r="K16" i="36"/>
  <c r="Z16" i="36"/>
  <c r="J16" i="36"/>
  <c r="V16" i="36"/>
  <c r="W16" i="36"/>
  <c r="O16" i="36"/>
  <c r="N16" i="36"/>
  <c r="G25" i="36"/>
  <c r="G46" i="36"/>
  <c r="H46" i="36" s="1"/>
  <c r="G12" i="36"/>
  <c r="G13" i="36"/>
  <c r="H13" i="36" s="1"/>
  <c r="G14" i="36"/>
  <c r="R14" i="36" s="1"/>
  <c r="G15" i="36"/>
  <c r="R15" i="36" s="1"/>
  <c r="Z19" i="36"/>
  <c r="V19" i="36"/>
  <c r="R19" i="36"/>
  <c r="N19" i="36"/>
  <c r="J19" i="36"/>
  <c r="Y19" i="36"/>
  <c r="U19" i="36"/>
  <c r="Q19" i="36"/>
  <c r="M19" i="36"/>
  <c r="I19" i="36"/>
  <c r="O19" i="36"/>
  <c r="W19" i="36"/>
  <c r="G24" i="36"/>
  <c r="Z27" i="36"/>
  <c r="V27" i="36"/>
  <c r="R27" i="36"/>
  <c r="N27" i="36"/>
  <c r="J27" i="36"/>
  <c r="Y27" i="36"/>
  <c r="U27" i="36"/>
  <c r="Q27" i="36"/>
  <c r="M27" i="36"/>
  <c r="I27" i="36"/>
  <c r="X27" i="36"/>
  <c r="T27" i="36"/>
  <c r="P27" i="36"/>
  <c r="L27" i="36"/>
  <c r="H27" i="36"/>
  <c r="W27" i="36"/>
  <c r="W31" i="36"/>
  <c r="N31" i="36"/>
  <c r="Q31" i="36"/>
  <c r="U35" i="36"/>
  <c r="AA35" i="36"/>
  <c r="Z35" i="36"/>
  <c r="X35" i="36"/>
  <c r="O38" i="36"/>
  <c r="H19" i="36"/>
  <c r="P19" i="36"/>
  <c r="X19" i="36"/>
  <c r="AA21" i="36"/>
  <c r="W21" i="36"/>
  <c r="S21" i="36"/>
  <c r="O21" i="36"/>
  <c r="K21" i="36"/>
  <c r="Z21" i="36"/>
  <c r="V21" i="36"/>
  <c r="R21" i="36"/>
  <c r="N21" i="36"/>
  <c r="J21" i="36"/>
  <c r="M21" i="36"/>
  <c r="U21" i="36"/>
  <c r="G22" i="36"/>
  <c r="G23" i="36"/>
  <c r="G26" i="36"/>
  <c r="K27" i="36"/>
  <c r="AA27" i="36"/>
  <c r="AA30" i="36"/>
  <c r="W30" i="36"/>
  <c r="S30" i="36"/>
  <c r="O30" i="36"/>
  <c r="K30" i="36"/>
  <c r="Z30" i="36"/>
  <c r="V30" i="36"/>
  <c r="R30" i="36"/>
  <c r="N30" i="36"/>
  <c r="J30" i="36"/>
  <c r="Y30" i="36"/>
  <c r="U30" i="36"/>
  <c r="Q30" i="36"/>
  <c r="M30" i="36"/>
  <c r="I30" i="36"/>
  <c r="T30" i="36"/>
  <c r="X31" i="36"/>
  <c r="Z38" i="36"/>
  <c r="V38" i="36"/>
  <c r="R38" i="36"/>
  <c r="N38" i="36"/>
  <c r="J38" i="36"/>
  <c r="Y38" i="36"/>
  <c r="U38" i="36"/>
  <c r="Q38" i="36"/>
  <c r="M38" i="36"/>
  <c r="I38" i="36"/>
  <c r="T38" i="36"/>
  <c r="L38" i="36"/>
  <c r="AA38" i="36"/>
  <c r="S38" i="36"/>
  <c r="K38" i="36"/>
  <c r="X38" i="36"/>
  <c r="P38" i="36"/>
  <c r="H38" i="36"/>
  <c r="G39" i="36"/>
  <c r="R39" i="36" s="1"/>
  <c r="Z37" i="36"/>
  <c r="V37" i="36"/>
  <c r="R37" i="36"/>
  <c r="N37" i="36"/>
  <c r="J37" i="36"/>
  <c r="L37" i="36"/>
  <c r="Q37" i="36"/>
  <c r="W37" i="36"/>
  <c r="AA40" i="36"/>
  <c r="W40" i="36"/>
  <c r="S40" i="36"/>
  <c r="O40" i="36"/>
  <c r="K40" i="36"/>
  <c r="Z40" i="36"/>
  <c r="V40" i="36"/>
  <c r="R40" i="36"/>
  <c r="N40" i="36"/>
  <c r="J40" i="36"/>
  <c r="M40" i="36"/>
  <c r="U40" i="36"/>
  <c r="AA44" i="36"/>
  <c r="W44" i="36"/>
  <c r="S44" i="36"/>
  <c r="K44" i="36"/>
  <c r="Z44" i="36"/>
  <c r="U44" i="36"/>
  <c r="P44" i="36"/>
  <c r="J44" i="36"/>
  <c r="T44" i="36"/>
  <c r="N44" i="36"/>
  <c r="I44" i="36"/>
  <c r="Q44" i="36"/>
  <c r="Z52" i="36"/>
  <c r="V52" i="36"/>
  <c r="R52" i="36"/>
  <c r="N52" i="36"/>
  <c r="J52" i="36"/>
  <c r="AA52" i="36"/>
  <c r="U52" i="36"/>
  <c r="P52" i="36"/>
  <c r="K52" i="36"/>
  <c r="Y52" i="36"/>
  <c r="T52" i="36"/>
  <c r="O52" i="36"/>
  <c r="I52" i="36"/>
  <c r="X52" i="36"/>
  <c r="S52" i="36"/>
  <c r="M52" i="36"/>
  <c r="H52" i="36"/>
  <c r="G56" i="36"/>
  <c r="H56" i="36" s="1"/>
  <c r="G58" i="36"/>
  <c r="H58" i="36" s="1"/>
  <c r="J28" i="36"/>
  <c r="N28" i="36"/>
  <c r="V28" i="36"/>
  <c r="Z28" i="36"/>
  <c r="J29" i="36"/>
  <c r="N29" i="36"/>
  <c r="R29" i="36"/>
  <c r="V29" i="36"/>
  <c r="Z29" i="36"/>
  <c r="G32" i="36"/>
  <c r="G33" i="36"/>
  <c r="Z33" i="36" s="1"/>
  <c r="G34" i="36"/>
  <c r="Q34" i="36" s="1"/>
  <c r="Z36" i="36"/>
  <c r="V36" i="36"/>
  <c r="R36" i="36"/>
  <c r="N36" i="36"/>
  <c r="J36" i="36"/>
  <c r="L36" i="36"/>
  <c r="Q36" i="36"/>
  <c r="W36" i="36"/>
  <c r="H37" i="36"/>
  <c r="M37" i="36"/>
  <c r="S37" i="36"/>
  <c r="X37" i="36"/>
  <c r="H40" i="36"/>
  <c r="P40" i="36"/>
  <c r="X40" i="36"/>
  <c r="AA41" i="36"/>
  <c r="W41" i="36"/>
  <c r="S41" i="36"/>
  <c r="O41" i="36"/>
  <c r="K41" i="36"/>
  <c r="Z41" i="36"/>
  <c r="V41" i="36"/>
  <c r="R41" i="36"/>
  <c r="N41" i="36"/>
  <c r="J41" i="36"/>
  <c r="M41" i="36"/>
  <c r="U41" i="36"/>
  <c r="G42" i="36"/>
  <c r="G43" i="36"/>
  <c r="R44" i="36"/>
  <c r="Y48" i="36"/>
  <c r="U48" i="36"/>
  <c r="Q48" i="36"/>
  <c r="M48" i="36"/>
  <c r="I48" i="36"/>
  <c r="W48" i="36"/>
  <c r="L48" i="36"/>
  <c r="AA48" i="36"/>
  <c r="V48" i="36"/>
  <c r="P48" i="36"/>
  <c r="K48" i="36"/>
  <c r="Z48" i="36"/>
  <c r="T48" i="36"/>
  <c r="O48" i="36"/>
  <c r="J48" i="36"/>
  <c r="Y50" i="36"/>
  <c r="U50" i="36"/>
  <c r="Q50" i="36"/>
  <c r="M50" i="36"/>
  <c r="I50" i="36"/>
  <c r="AA50" i="36"/>
  <c r="V50" i="36"/>
  <c r="P50" i="36"/>
  <c r="K50" i="36"/>
  <c r="Z50" i="36"/>
  <c r="T50" i="36"/>
  <c r="O50" i="36"/>
  <c r="J50" i="36"/>
  <c r="X50" i="36"/>
  <c r="S50" i="36"/>
  <c r="N50" i="36"/>
  <c r="H50" i="36"/>
  <c r="L52" i="36"/>
  <c r="G57" i="36"/>
  <c r="K28" i="36"/>
  <c r="O28" i="36"/>
  <c r="S28" i="36"/>
  <c r="W28" i="36"/>
  <c r="K29" i="36"/>
  <c r="S29" i="36"/>
  <c r="W29" i="36"/>
  <c r="H36" i="36"/>
  <c r="M36" i="36"/>
  <c r="S36" i="36"/>
  <c r="X36" i="36"/>
  <c r="I37" i="36"/>
  <c r="O37" i="36"/>
  <c r="T37" i="36"/>
  <c r="Y37" i="36"/>
  <c r="I40" i="36"/>
  <c r="Q40" i="36"/>
  <c r="Y40" i="36"/>
  <c r="H41" i="36"/>
  <c r="P41" i="36"/>
  <c r="X41" i="36"/>
  <c r="L44" i="36"/>
  <c r="V44" i="36"/>
  <c r="L50" i="36"/>
  <c r="Q52" i="36"/>
  <c r="K54" i="36"/>
  <c r="P54" i="36"/>
  <c r="U54" i="36"/>
  <c r="AA45" i="36"/>
  <c r="W45" i="36"/>
  <c r="S45" i="36"/>
  <c r="O45" i="36"/>
  <c r="K45" i="36"/>
  <c r="L45" i="36"/>
  <c r="Q45" i="36"/>
  <c r="V45" i="36"/>
  <c r="G47" i="36"/>
  <c r="G49" i="36"/>
  <c r="G51" i="36"/>
  <c r="Z54" i="36"/>
  <c r="V54" i="36"/>
  <c r="R54" i="36"/>
  <c r="N54" i="36"/>
  <c r="J54" i="36"/>
  <c r="L54" i="36"/>
  <c r="Q54" i="36"/>
  <c r="W54" i="36"/>
  <c r="H45" i="36"/>
  <c r="M45" i="36"/>
  <c r="R45" i="36"/>
  <c r="X45" i="36"/>
  <c r="Z53" i="36"/>
  <c r="V53" i="36"/>
  <c r="R53" i="36"/>
  <c r="N53" i="36"/>
  <c r="J53" i="36"/>
  <c r="L53" i="36"/>
  <c r="Q53" i="36"/>
  <c r="W53" i="36"/>
  <c r="H54" i="36"/>
  <c r="M54" i="36"/>
  <c r="S54" i="36"/>
  <c r="X54" i="36"/>
  <c r="AA55" i="36"/>
  <c r="W55" i="36"/>
  <c r="S55" i="36"/>
  <c r="O55" i="36"/>
  <c r="K55" i="36"/>
  <c r="L55" i="36"/>
  <c r="V55" i="36"/>
  <c r="A13" i="35"/>
  <c r="A14" i="35" s="1"/>
  <c r="A15" i="35" s="1"/>
  <c r="A17" i="35"/>
  <c r="A18" i="35" s="1"/>
  <c r="A21" i="35"/>
  <c r="A23" i="35"/>
  <c r="A25" i="35"/>
  <c r="A26" i="35"/>
  <c r="A29" i="35"/>
  <c r="A30" i="35" s="1"/>
  <c r="A31" i="35" s="1"/>
  <c r="A33" i="35"/>
  <c r="A34" i="35" s="1"/>
  <c r="A35" i="35" s="1"/>
  <c r="A37" i="35"/>
  <c r="A38" i="35"/>
  <c r="A41" i="35"/>
  <c r="A43" i="35"/>
  <c r="A45" i="35"/>
  <c r="A46" i="35" s="1"/>
  <c r="A49" i="35"/>
  <c r="A50" i="35" s="1"/>
  <c r="A51" i="35" s="1"/>
  <c r="A53" i="35"/>
  <c r="A54" i="35"/>
  <c r="E39" i="35"/>
  <c r="F39" i="35" s="1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Q44" i="35"/>
  <c r="F44" i="35"/>
  <c r="G44" i="35" s="1"/>
  <c r="M44" i="35" s="1"/>
  <c r="F43" i="35"/>
  <c r="G43" i="35" s="1"/>
  <c r="T43" i="35" s="1"/>
  <c r="F42" i="35"/>
  <c r="G42" i="35" s="1"/>
  <c r="X42" i="35" s="1"/>
  <c r="F41" i="35"/>
  <c r="G41" i="35" s="1"/>
  <c r="Y41" i="35" s="1"/>
  <c r="F40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G11" i="35" s="1"/>
  <c r="Z11" i="35" s="1"/>
  <c r="F10" i="35"/>
  <c r="G10" i="35" s="1"/>
  <c r="Z10" i="35" s="1"/>
  <c r="F9" i="35"/>
  <c r="G9" i="35" s="1"/>
  <c r="Z9" i="35" s="1"/>
  <c r="A9" i="35"/>
  <c r="A10" i="35" s="1"/>
  <c r="A11" i="35" s="1"/>
  <c r="A57" i="35" s="1"/>
  <c r="A58" i="35" s="1"/>
  <c r="F8" i="35"/>
  <c r="G8" i="35" s="1"/>
  <c r="Z8" i="35" s="1"/>
  <c r="AB7" i="35"/>
  <c r="AB37" i="37" l="1"/>
  <c r="AB57" i="37"/>
  <c r="AB24" i="37"/>
  <c r="AB58" i="37"/>
  <c r="AB26" i="37"/>
  <c r="AB48" i="37"/>
  <c r="AB25" i="37"/>
  <c r="AB56" i="37"/>
  <c r="AB47" i="37"/>
  <c r="H43" i="36"/>
  <c r="Q43" i="36"/>
  <c r="R43" i="36"/>
  <c r="X43" i="36"/>
  <c r="J35" i="36"/>
  <c r="K35" i="36"/>
  <c r="I35" i="36"/>
  <c r="T31" i="36"/>
  <c r="U31" i="36"/>
  <c r="V31" i="36"/>
  <c r="AA31" i="36"/>
  <c r="H15" i="36"/>
  <c r="Z55" i="36"/>
  <c r="Q55" i="36"/>
  <c r="I55" i="36"/>
  <c r="H14" i="36"/>
  <c r="Z11" i="36"/>
  <c r="Y11" i="36"/>
  <c r="R11" i="36"/>
  <c r="N35" i="36"/>
  <c r="AB35" i="36" s="1"/>
  <c r="O35" i="36"/>
  <c r="P35" i="36"/>
  <c r="M35" i="36"/>
  <c r="I31" i="36"/>
  <c r="Y31" i="36"/>
  <c r="R12" i="36"/>
  <c r="Y12" i="36"/>
  <c r="J11" i="36"/>
  <c r="X44" i="36"/>
  <c r="Y44" i="36"/>
  <c r="O44" i="36"/>
  <c r="H12" i="36"/>
  <c r="H34" i="36"/>
  <c r="H11" i="36"/>
  <c r="L31" i="36"/>
  <c r="R31" i="36"/>
  <c r="Z31" i="36"/>
  <c r="O31" i="36"/>
  <c r="L35" i="36"/>
  <c r="S35" i="36"/>
  <c r="T35" i="36"/>
  <c r="V35" i="36"/>
  <c r="Q35" i="36"/>
  <c r="M31" i="36"/>
  <c r="J31" i="36"/>
  <c r="S31" i="36"/>
  <c r="Q11" i="36"/>
  <c r="S20" i="36"/>
  <c r="Y20" i="36"/>
  <c r="O20" i="36"/>
  <c r="Q20" i="36"/>
  <c r="R20" i="36"/>
  <c r="P31" i="36"/>
  <c r="R35" i="36"/>
  <c r="J55" i="36"/>
  <c r="AB55" i="36" s="1"/>
  <c r="H35" i="36"/>
  <c r="H20" i="36"/>
  <c r="N48" i="36"/>
  <c r="R48" i="36"/>
  <c r="X48" i="36"/>
  <c r="AB48" i="36" s="1"/>
  <c r="H31" i="36"/>
  <c r="R9" i="36"/>
  <c r="O9" i="36"/>
  <c r="U20" i="36"/>
  <c r="K8" i="36"/>
  <c r="X20" i="36"/>
  <c r="AA8" i="36"/>
  <c r="U8" i="36"/>
  <c r="T8" i="36"/>
  <c r="N11" i="36"/>
  <c r="K11" i="36"/>
  <c r="AA11" i="36"/>
  <c r="P11" i="36"/>
  <c r="I8" i="36"/>
  <c r="J8" i="36"/>
  <c r="O8" i="36"/>
  <c r="Q8" i="36"/>
  <c r="X8" i="36"/>
  <c r="I11" i="36"/>
  <c r="O11" i="36"/>
  <c r="M11" i="36"/>
  <c r="T11" i="36"/>
  <c r="N8" i="36"/>
  <c r="R8" i="36"/>
  <c r="S8" i="36"/>
  <c r="L8" i="36"/>
  <c r="U11" i="36"/>
  <c r="V11" i="36"/>
  <c r="S11" i="36"/>
  <c r="X11" i="36"/>
  <c r="M8" i="36"/>
  <c r="V8" i="36"/>
  <c r="W8" i="36"/>
  <c r="P8" i="36"/>
  <c r="H8" i="36"/>
  <c r="Z20" i="36"/>
  <c r="T20" i="36"/>
  <c r="L20" i="36"/>
  <c r="I20" i="36"/>
  <c r="P20" i="36"/>
  <c r="M20" i="36"/>
  <c r="V20" i="36"/>
  <c r="W20" i="36"/>
  <c r="AB45" i="36"/>
  <c r="AB21" i="36"/>
  <c r="J20" i="36"/>
  <c r="K20" i="36"/>
  <c r="AA20" i="36"/>
  <c r="H33" i="36"/>
  <c r="AB53" i="36"/>
  <c r="AB54" i="36"/>
  <c r="AB41" i="36"/>
  <c r="AB36" i="36"/>
  <c r="N20" i="36"/>
  <c r="Y49" i="36"/>
  <c r="U49" i="36"/>
  <c r="Q49" i="36"/>
  <c r="M49" i="36"/>
  <c r="I49" i="36"/>
  <c r="X49" i="36"/>
  <c r="S49" i="36"/>
  <c r="N49" i="36"/>
  <c r="W49" i="36"/>
  <c r="R49" i="36"/>
  <c r="L49" i="36"/>
  <c r="AA49" i="36"/>
  <c r="V49" i="36"/>
  <c r="P49" i="36"/>
  <c r="K49" i="36"/>
  <c r="T49" i="36"/>
  <c r="O49" i="36"/>
  <c r="J49" i="36"/>
  <c r="Z49" i="36"/>
  <c r="X32" i="36"/>
  <c r="T32" i="36"/>
  <c r="P32" i="36"/>
  <c r="L32" i="36"/>
  <c r="AA32" i="36"/>
  <c r="W32" i="36"/>
  <c r="S32" i="36"/>
  <c r="O32" i="36"/>
  <c r="K32" i="36"/>
  <c r="Z32" i="36"/>
  <c r="V32" i="36"/>
  <c r="R32" i="36"/>
  <c r="N32" i="36"/>
  <c r="J32" i="36"/>
  <c r="Q32" i="36"/>
  <c r="M32" i="36"/>
  <c r="U32" i="36"/>
  <c r="Y32" i="36"/>
  <c r="I32" i="36"/>
  <c r="H32" i="36"/>
  <c r="Y26" i="36"/>
  <c r="U26" i="36"/>
  <c r="Q26" i="36"/>
  <c r="M26" i="36"/>
  <c r="I26" i="36"/>
  <c r="X26" i="36"/>
  <c r="T26" i="36"/>
  <c r="P26" i="36"/>
  <c r="L26" i="36"/>
  <c r="AA26" i="36"/>
  <c r="W26" i="36"/>
  <c r="S26" i="36"/>
  <c r="O26" i="36"/>
  <c r="K26" i="36"/>
  <c r="Z26" i="36"/>
  <c r="J26" i="36"/>
  <c r="N26" i="36"/>
  <c r="V26" i="36"/>
  <c r="R26" i="36"/>
  <c r="X22" i="36"/>
  <c r="T22" i="36"/>
  <c r="P22" i="36"/>
  <c r="L22" i="36"/>
  <c r="AA22" i="36"/>
  <c r="W22" i="36"/>
  <c r="S22" i="36"/>
  <c r="O22" i="36"/>
  <c r="K22" i="36"/>
  <c r="Y22" i="36"/>
  <c r="Q22" i="36"/>
  <c r="I22" i="36"/>
  <c r="R22" i="36"/>
  <c r="V22" i="36"/>
  <c r="N22" i="36"/>
  <c r="U22" i="36"/>
  <c r="M22" i="36"/>
  <c r="Z22" i="36"/>
  <c r="J22" i="36"/>
  <c r="H49" i="36"/>
  <c r="X47" i="36"/>
  <c r="T47" i="36"/>
  <c r="P47" i="36"/>
  <c r="L47" i="36"/>
  <c r="Y47" i="36"/>
  <c r="S47" i="36"/>
  <c r="N47" i="36"/>
  <c r="I47" i="36"/>
  <c r="W47" i="36"/>
  <c r="R47" i="36"/>
  <c r="M47" i="36"/>
  <c r="AA47" i="36"/>
  <c r="V47" i="36"/>
  <c r="Q47" i="36"/>
  <c r="K47" i="36"/>
  <c r="O47" i="36"/>
  <c r="J47" i="36"/>
  <c r="Z47" i="36"/>
  <c r="U47" i="36"/>
  <c r="H47" i="36"/>
  <c r="AB40" i="36"/>
  <c r="AB37" i="36"/>
  <c r="X42" i="36"/>
  <c r="T42" i="36"/>
  <c r="P42" i="36"/>
  <c r="L42" i="36"/>
  <c r="AA42" i="36"/>
  <c r="W42" i="36"/>
  <c r="S42" i="36"/>
  <c r="O42" i="36"/>
  <c r="K42" i="36"/>
  <c r="Y42" i="36"/>
  <c r="Q42" i="36"/>
  <c r="I42" i="36"/>
  <c r="V42" i="36"/>
  <c r="N42" i="36"/>
  <c r="U42" i="36"/>
  <c r="M42" i="36"/>
  <c r="J42" i="36"/>
  <c r="R42" i="36"/>
  <c r="Z42" i="36"/>
  <c r="AB29" i="36"/>
  <c r="X56" i="36"/>
  <c r="T56" i="36"/>
  <c r="P56" i="36"/>
  <c r="L56" i="36"/>
  <c r="Y56" i="36"/>
  <c r="U56" i="36"/>
  <c r="V56" i="36"/>
  <c r="O56" i="36"/>
  <c r="J56" i="36"/>
  <c r="AA56" i="36"/>
  <c r="S56" i="36"/>
  <c r="N56" i="36"/>
  <c r="I56" i="36"/>
  <c r="Z56" i="36"/>
  <c r="R56" i="36"/>
  <c r="M56" i="36"/>
  <c r="Q56" i="36"/>
  <c r="K56" i="36"/>
  <c r="W56" i="36"/>
  <c r="AB44" i="36"/>
  <c r="AB38" i="36"/>
  <c r="H26" i="36"/>
  <c r="H22" i="36"/>
  <c r="Y24" i="36"/>
  <c r="U24" i="36"/>
  <c r="Q24" i="36"/>
  <c r="M24" i="36"/>
  <c r="I24" i="36"/>
  <c r="X24" i="36"/>
  <c r="T24" i="36"/>
  <c r="P24" i="36"/>
  <c r="L24" i="36"/>
  <c r="AA24" i="36"/>
  <c r="W24" i="36"/>
  <c r="S24" i="36"/>
  <c r="O24" i="36"/>
  <c r="K24" i="36"/>
  <c r="N24" i="36"/>
  <c r="Z24" i="36"/>
  <c r="J24" i="36"/>
  <c r="V24" i="36"/>
  <c r="R24" i="36"/>
  <c r="AB19" i="36"/>
  <c r="X14" i="36"/>
  <c r="T14" i="36"/>
  <c r="P14" i="36"/>
  <c r="L14" i="36"/>
  <c r="AA14" i="36"/>
  <c r="W14" i="36"/>
  <c r="S14" i="36"/>
  <c r="O14" i="36"/>
  <c r="K14" i="36"/>
  <c r="Z14" i="36"/>
  <c r="J14" i="36"/>
  <c r="Y14" i="36"/>
  <c r="Q14" i="36"/>
  <c r="I14" i="36"/>
  <c r="M14" i="36"/>
  <c r="V14" i="36"/>
  <c r="N14" i="36"/>
  <c r="U14" i="36"/>
  <c r="X12" i="36"/>
  <c r="AA12" i="36"/>
  <c r="Z12" i="36"/>
  <c r="U12" i="36"/>
  <c r="Q12" i="36"/>
  <c r="M12" i="36"/>
  <c r="I12" i="36"/>
  <c r="T12" i="36"/>
  <c r="P12" i="36"/>
  <c r="L12" i="36"/>
  <c r="W12" i="36"/>
  <c r="S12" i="36"/>
  <c r="O12" i="36"/>
  <c r="K12" i="36"/>
  <c r="N12" i="36"/>
  <c r="V12" i="36"/>
  <c r="J12" i="36"/>
  <c r="Y25" i="36"/>
  <c r="U25" i="36"/>
  <c r="Q25" i="36"/>
  <c r="M25" i="36"/>
  <c r="I25" i="36"/>
  <c r="X25" i="36"/>
  <c r="T25" i="36"/>
  <c r="P25" i="36"/>
  <c r="L25" i="36"/>
  <c r="AA25" i="36"/>
  <c r="W25" i="36"/>
  <c r="S25" i="36"/>
  <c r="O25" i="36"/>
  <c r="K25" i="36"/>
  <c r="R25" i="36"/>
  <c r="N25" i="36"/>
  <c r="V25" i="36"/>
  <c r="Z25" i="36"/>
  <c r="J25" i="36"/>
  <c r="AB16" i="36"/>
  <c r="X57" i="36"/>
  <c r="T57" i="36"/>
  <c r="P57" i="36"/>
  <c r="L57" i="36"/>
  <c r="Y57" i="36"/>
  <c r="U57" i="36"/>
  <c r="Q57" i="36"/>
  <c r="M57" i="36"/>
  <c r="I57" i="36"/>
  <c r="AA57" i="36"/>
  <c r="S57" i="36"/>
  <c r="K57" i="36"/>
  <c r="Z57" i="36"/>
  <c r="R57" i="36"/>
  <c r="J57" i="36"/>
  <c r="W57" i="36"/>
  <c r="O57" i="36"/>
  <c r="N57" i="36"/>
  <c r="V57" i="36"/>
  <c r="H42" i="36"/>
  <c r="Y34" i="36"/>
  <c r="X34" i="36"/>
  <c r="T34" i="36"/>
  <c r="P34" i="36"/>
  <c r="L34" i="36"/>
  <c r="W34" i="36"/>
  <c r="S34" i="36"/>
  <c r="O34" i="36"/>
  <c r="K34" i="36"/>
  <c r="AA34" i="36"/>
  <c r="V34" i="36"/>
  <c r="R34" i="36"/>
  <c r="N34" i="36"/>
  <c r="J34" i="36"/>
  <c r="Z34" i="36"/>
  <c r="I34" i="36"/>
  <c r="U34" i="36"/>
  <c r="M34" i="36"/>
  <c r="AB28" i="36"/>
  <c r="Z39" i="36"/>
  <c r="V39" i="36"/>
  <c r="N39" i="36"/>
  <c r="J39" i="36"/>
  <c r="Y39" i="36"/>
  <c r="U39" i="36"/>
  <c r="Q39" i="36"/>
  <c r="M39" i="36"/>
  <c r="I39" i="36"/>
  <c r="AA39" i="36"/>
  <c r="S39" i="36"/>
  <c r="K39" i="36"/>
  <c r="X39" i="36"/>
  <c r="P39" i="36"/>
  <c r="W39" i="36"/>
  <c r="O39" i="36"/>
  <c r="T39" i="36"/>
  <c r="L39" i="36"/>
  <c r="X23" i="36"/>
  <c r="T23" i="36"/>
  <c r="P23" i="36"/>
  <c r="L23" i="36"/>
  <c r="AA23" i="36"/>
  <c r="W23" i="36"/>
  <c r="S23" i="36"/>
  <c r="O23" i="36"/>
  <c r="K23" i="36"/>
  <c r="Z23" i="36"/>
  <c r="V23" i="36"/>
  <c r="R23" i="36"/>
  <c r="N23" i="36"/>
  <c r="U23" i="36"/>
  <c r="I23" i="36"/>
  <c r="Y23" i="36"/>
  <c r="Q23" i="36"/>
  <c r="J23" i="36"/>
  <c r="M23" i="36"/>
  <c r="AB31" i="36"/>
  <c r="H24" i="36"/>
  <c r="H25" i="36"/>
  <c r="Y51" i="36"/>
  <c r="U51" i="36"/>
  <c r="Q51" i="36"/>
  <c r="M51" i="36"/>
  <c r="I51" i="36"/>
  <c r="X51" i="36"/>
  <c r="S51" i="36"/>
  <c r="N51" i="36"/>
  <c r="W51" i="36"/>
  <c r="R51" i="36"/>
  <c r="L51" i="36"/>
  <c r="AA51" i="36"/>
  <c r="V51" i="36"/>
  <c r="P51" i="36"/>
  <c r="K51" i="36"/>
  <c r="Z51" i="36"/>
  <c r="T51" i="36"/>
  <c r="O51" i="36"/>
  <c r="J51" i="36"/>
  <c r="H51" i="36"/>
  <c r="H57" i="36"/>
  <c r="AB50" i="36"/>
  <c r="T43" i="36"/>
  <c r="P43" i="36"/>
  <c r="L43" i="36"/>
  <c r="AA43" i="36"/>
  <c r="W43" i="36"/>
  <c r="S43" i="36"/>
  <c r="O43" i="36"/>
  <c r="K43" i="36"/>
  <c r="Y43" i="36"/>
  <c r="I43" i="36"/>
  <c r="V43" i="36"/>
  <c r="N43" i="36"/>
  <c r="U43" i="36"/>
  <c r="M43" i="36"/>
  <c r="Z43" i="36"/>
  <c r="J43" i="36"/>
  <c r="X33" i="36"/>
  <c r="T33" i="36"/>
  <c r="P33" i="36"/>
  <c r="L33" i="36"/>
  <c r="AA33" i="36"/>
  <c r="W33" i="36"/>
  <c r="S33" i="36"/>
  <c r="O33" i="36"/>
  <c r="K33" i="36"/>
  <c r="V33" i="36"/>
  <c r="R33" i="36"/>
  <c r="N33" i="36"/>
  <c r="J33" i="36"/>
  <c r="U33" i="36"/>
  <c r="Q33" i="36"/>
  <c r="Y33" i="36"/>
  <c r="M33" i="36"/>
  <c r="I33" i="36"/>
  <c r="X58" i="36"/>
  <c r="T58" i="36"/>
  <c r="P58" i="36"/>
  <c r="L58" i="36"/>
  <c r="Y58" i="36"/>
  <c r="U58" i="36"/>
  <c r="Q58" i="36"/>
  <c r="M58" i="36"/>
  <c r="I58" i="36"/>
  <c r="AA58" i="36"/>
  <c r="S58" i="36"/>
  <c r="K58" i="36"/>
  <c r="Z58" i="36"/>
  <c r="R58" i="36"/>
  <c r="J58" i="36"/>
  <c r="W58" i="36"/>
  <c r="O58" i="36"/>
  <c r="V58" i="36"/>
  <c r="N58" i="36"/>
  <c r="AB52" i="36"/>
  <c r="H39" i="36"/>
  <c r="AB30" i="36"/>
  <c r="H23" i="36"/>
  <c r="AB27" i="36"/>
  <c r="X15" i="36"/>
  <c r="T15" i="36"/>
  <c r="P15" i="36"/>
  <c r="L15" i="36"/>
  <c r="AA15" i="36"/>
  <c r="W15" i="36"/>
  <c r="S15" i="36"/>
  <c r="O15" i="36"/>
  <c r="K15" i="36"/>
  <c r="Z15" i="36"/>
  <c r="J15" i="36"/>
  <c r="Y15" i="36"/>
  <c r="Q15" i="36"/>
  <c r="I15" i="36"/>
  <c r="M15" i="36"/>
  <c r="V15" i="36"/>
  <c r="N15" i="36"/>
  <c r="U15" i="36"/>
  <c r="X13" i="36"/>
  <c r="T13" i="36"/>
  <c r="P13" i="36"/>
  <c r="L13" i="36"/>
  <c r="AA13" i="36"/>
  <c r="W13" i="36"/>
  <c r="S13" i="36"/>
  <c r="O13" i="36"/>
  <c r="K13" i="36"/>
  <c r="Z13" i="36"/>
  <c r="R13" i="36"/>
  <c r="J13" i="36"/>
  <c r="Y13" i="36"/>
  <c r="Q13" i="36"/>
  <c r="I13" i="36"/>
  <c r="V13" i="36"/>
  <c r="N13" i="36"/>
  <c r="M13" i="36"/>
  <c r="U13" i="36"/>
  <c r="AA46" i="36"/>
  <c r="W46" i="36"/>
  <c r="S46" i="36"/>
  <c r="O46" i="36"/>
  <c r="K46" i="36"/>
  <c r="Z46" i="36"/>
  <c r="U46" i="36"/>
  <c r="P46" i="36"/>
  <c r="J46" i="36"/>
  <c r="Y46" i="36"/>
  <c r="T46" i="36"/>
  <c r="N46" i="36"/>
  <c r="I46" i="36"/>
  <c r="X46" i="36"/>
  <c r="R46" i="36"/>
  <c r="M46" i="36"/>
  <c r="V46" i="36"/>
  <c r="Q46" i="36"/>
  <c r="L46" i="36"/>
  <c r="AB9" i="36"/>
  <c r="AB10" i="36"/>
  <c r="Y43" i="35"/>
  <c r="L41" i="35"/>
  <c r="Q41" i="35"/>
  <c r="P42" i="35"/>
  <c r="Y42" i="35"/>
  <c r="H42" i="35"/>
  <c r="Q42" i="35"/>
  <c r="Y44" i="35"/>
  <c r="T41" i="35"/>
  <c r="I42" i="35"/>
  <c r="T42" i="35"/>
  <c r="H43" i="35"/>
  <c r="I44" i="35"/>
  <c r="I41" i="35"/>
  <c r="L42" i="35"/>
  <c r="P43" i="35"/>
  <c r="W8" i="35"/>
  <c r="K9" i="35"/>
  <c r="AA9" i="35"/>
  <c r="W10" i="35"/>
  <c r="K11" i="35"/>
  <c r="W11" i="35"/>
  <c r="G27" i="35"/>
  <c r="H27" i="35" s="1"/>
  <c r="P8" i="35"/>
  <c r="L9" i="35"/>
  <c r="X9" i="35"/>
  <c r="H10" i="35"/>
  <c r="L10" i="35"/>
  <c r="P10" i="35"/>
  <c r="T10" i="35"/>
  <c r="X10" i="35"/>
  <c r="H11" i="35"/>
  <c r="L11" i="35"/>
  <c r="P11" i="35"/>
  <c r="T11" i="35"/>
  <c r="X11" i="35"/>
  <c r="G12" i="35"/>
  <c r="G13" i="35"/>
  <c r="H13" i="35" s="1"/>
  <c r="G14" i="35"/>
  <c r="G15" i="35"/>
  <c r="H15" i="35" s="1"/>
  <c r="G16" i="35"/>
  <c r="S8" i="35"/>
  <c r="S9" i="35"/>
  <c r="O10" i="35"/>
  <c r="AA10" i="35"/>
  <c r="S11" i="35"/>
  <c r="G19" i="35"/>
  <c r="G23" i="35"/>
  <c r="H23" i="35" s="1"/>
  <c r="G25" i="35"/>
  <c r="G29" i="35"/>
  <c r="H29" i="35" s="1"/>
  <c r="H8" i="35"/>
  <c r="X8" i="35"/>
  <c r="P9" i="35"/>
  <c r="I8" i="35"/>
  <c r="M8" i="35"/>
  <c r="Q8" i="35"/>
  <c r="U8" i="35"/>
  <c r="Y8" i="35"/>
  <c r="I9" i="35"/>
  <c r="M9" i="35"/>
  <c r="Q9" i="35"/>
  <c r="U9" i="35"/>
  <c r="Y9" i="35"/>
  <c r="I10" i="35"/>
  <c r="M10" i="35"/>
  <c r="Q10" i="35"/>
  <c r="U10" i="35"/>
  <c r="Y10" i="35"/>
  <c r="I11" i="35"/>
  <c r="M11" i="35"/>
  <c r="Q11" i="35"/>
  <c r="U11" i="35"/>
  <c r="Y11" i="35"/>
  <c r="G20" i="35"/>
  <c r="H20" i="35" s="1"/>
  <c r="G22" i="35"/>
  <c r="G24" i="35"/>
  <c r="H24" i="35" s="1"/>
  <c r="G26" i="35"/>
  <c r="H28" i="35"/>
  <c r="G28" i="35"/>
  <c r="G30" i="35"/>
  <c r="G32" i="35"/>
  <c r="H32" i="35" s="1"/>
  <c r="G34" i="35"/>
  <c r="K8" i="35"/>
  <c r="O8" i="35"/>
  <c r="AA8" i="35"/>
  <c r="O9" i="35"/>
  <c r="W9" i="35"/>
  <c r="K10" i="35"/>
  <c r="S10" i="35"/>
  <c r="O11" i="35"/>
  <c r="AA11" i="35"/>
  <c r="G21" i="35"/>
  <c r="G31" i="35"/>
  <c r="H31" i="35" s="1"/>
  <c r="G33" i="35"/>
  <c r="G35" i="35"/>
  <c r="H35" i="35" s="1"/>
  <c r="L8" i="35"/>
  <c r="T8" i="35"/>
  <c r="H9" i="35"/>
  <c r="T9" i="35"/>
  <c r="J8" i="35"/>
  <c r="N8" i="35"/>
  <c r="R8" i="35"/>
  <c r="V8" i="35"/>
  <c r="J9" i="35"/>
  <c r="N9" i="35"/>
  <c r="R9" i="35"/>
  <c r="V9" i="35"/>
  <c r="J10" i="35"/>
  <c r="N10" i="35"/>
  <c r="R10" i="35"/>
  <c r="V10" i="35"/>
  <c r="J11" i="35"/>
  <c r="N11" i="35"/>
  <c r="R11" i="35"/>
  <c r="V11" i="35"/>
  <c r="AA41" i="35"/>
  <c r="W41" i="35"/>
  <c r="S41" i="35"/>
  <c r="O41" i="35"/>
  <c r="K41" i="35"/>
  <c r="Z41" i="35"/>
  <c r="V41" i="35"/>
  <c r="R41" i="35"/>
  <c r="N41" i="35"/>
  <c r="J41" i="35"/>
  <c r="M41" i="35"/>
  <c r="U41" i="35"/>
  <c r="I43" i="35"/>
  <c r="Q43" i="35"/>
  <c r="G36" i="35"/>
  <c r="H36" i="35" s="1"/>
  <c r="G37" i="35"/>
  <c r="G38" i="35"/>
  <c r="H38" i="35" s="1"/>
  <c r="G39" i="35"/>
  <c r="G40" i="35"/>
  <c r="H40" i="35" s="1"/>
  <c r="H41" i="35"/>
  <c r="P41" i="35"/>
  <c r="X41" i="35"/>
  <c r="AA42" i="35"/>
  <c r="W42" i="35"/>
  <c r="S42" i="35"/>
  <c r="O42" i="35"/>
  <c r="K42" i="35"/>
  <c r="Z42" i="35"/>
  <c r="V42" i="35"/>
  <c r="R42" i="35"/>
  <c r="N42" i="35"/>
  <c r="J42" i="35"/>
  <c r="M42" i="35"/>
  <c r="U42" i="35"/>
  <c r="L43" i="35"/>
  <c r="AA44" i="35"/>
  <c r="X44" i="35"/>
  <c r="T44" i="35"/>
  <c r="P44" i="35"/>
  <c r="L44" i="35"/>
  <c r="H44" i="35"/>
  <c r="W44" i="35"/>
  <c r="S44" i="35"/>
  <c r="O44" i="35"/>
  <c r="K44" i="35"/>
  <c r="Z44" i="35"/>
  <c r="V44" i="35"/>
  <c r="R44" i="35"/>
  <c r="N44" i="35"/>
  <c r="J44" i="35"/>
  <c r="U44" i="35"/>
  <c r="X43" i="35"/>
  <c r="AA43" i="35"/>
  <c r="W43" i="35"/>
  <c r="S43" i="35"/>
  <c r="O43" i="35"/>
  <c r="K43" i="35"/>
  <c r="Z43" i="35"/>
  <c r="V43" i="35"/>
  <c r="R43" i="35"/>
  <c r="N43" i="35"/>
  <c r="J43" i="35"/>
  <c r="M43" i="35"/>
  <c r="U43" i="35"/>
  <c r="G45" i="35"/>
  <c r="G46" i="35"/>
  <c r="H46" i="35" s="1"/>
  <c r="G47" i="35"/>
  <c r="G48" i="35"/>
  <c r="H48" i="35" s="1"/>
  <c r="H49" i="35"/>
  <c r="G49" i="35"/>
  <c r="G50" i="35"/>
  <c r="H50" i="35" s="1"/>
  <c r="G51" i="35"/>
  <c r="G52" i="35"/>
  <c r="H52" i="35" s="1"/>
  <c r="G53" i="35"/>
  <c r="H53" i="35" s="1"/>
  <c r="G54" i="35"/>
  <c r="H54" i="35" s="1"/>
  <c r="G55" i="35"/>
  <c r="G56" i="35"/>
  <c r="G57" i="35"/>
  <c r="H57" i="35" s="1"/>
  <c r="G58" i="35"/>
  <c r="F62" i="34"/>
  <c r="G62" i="34" s="1"/>
  <c r="O62" i="34" s="1"/>
  <c r="F61" i="34"/>
  <c r="G61" i="34" s="1"/>
  <c r="F60" i="34"/>
  <c r="G60" i="34" s="1"/>
  <c r="Z60" i="34" s="1"/>
  <c r="G59" i="34"/>
  <c r="Z59" i="34" s="1"/>
  <c r="F59" i="34"/>
  <c r="F58" i="34"/>
  <c r="G58" i="34" s="1"/>
  <c r="Z58" i="34" s="1"/>
  <c r="F57" i="34"/>
  <c r="G57" i="34" s="1"/>
  <c r="Z57" i="34" s="1"/>
  <c r="F56" i="34"/>
  <c r="G56" i="34" s="1"/>
  <c r="Z56" i="34" s="1"/>
  <c r="F55" i="34"/>
  <c r="G55" i="34" s="1"/>
  <c r="Z55" i="34" s="1"/>
  <c r="F54" i="34"/>
  <c r="G54" i="34" s="1"/>
  <c r="Z54" i="34" s="1"/>
  <c r="F53" i="34"/>
  <c r="G53" i="34" s="1"/>
  <c r="Z53" i="34" s="1"/>
  <c r="F52" i="34"/>
  <c r="G52" i="34" s="1"/>
  <c r="Z52" i="34" s="1"/>
  <c r="F51" i="34"/>
  <c r="G51" i="34" s="1"/>
  <c r="Z51" i="34" s="1"/>
  <c r="F50" i="34"/>
  <c r="G50" i="34" s="1"/>
  <c r="Z50" i="34" s="1"/>
  <c r="F49" i="34"/>
  <c r="G49" i="34" s="1"/>
  <c r="Z49" i="34" s="1"/>
  <c r="F48" i="34"/>
  <c r="G48" i="34" s="1"/>
  <c r="T48" i="34" s="1"/>
  <c r="F47" i="34"/>
  <c r="G47" i="34" s="1"/>
  <c r="T47" i="34" s="1"/>
  <c r="F46" i="34"/>
  <c r="G46" i="34" s="1"/>
  <c r="T46" i="34" s="1"/>
  <c r="N45" i="34"/>
  <c r="H45" i="34"/>
  <c r="G45" i="34"/>
  <c r="Z45" i="34" s="1"/>
  <c r="F45" i="34"/>
  <c r="AB44" i="34"/>
  <c r="F44" i="34"/>
  <c r="G44" i="34" s="1"/>
  <c r="H44" i="34" s="1"/>
  <c r="F43" i="34"/>
  <c r="F42" i="34"/>
  <c r="G42" i="34" s="1"/>
  <c r="F41" i="34"/>
  <c r="Y40" i="34"/>
  <c r="M40" i="34"/>
  <c r="I40" i="34"/>
  <c r="G40" i="34"/>
  <c r="Z40" i="34" s="1"/>
  <c r="F40" i="34"/>
  <c r="G39" i="34"/>
  <c r="Z39" i="34" s="1"/>
  <c r="F39" i="34"/>
  <c r="F38" i="34"/>
  <c r="G38" i="34" s="1"/>
  <c r="F37" i="34"/>
  <c r="Y36" i="34"/>
  <c r="M36" i="34"/>
  <c r="I36" i="34"/>
  <c r="G36" i="34"/>
  <c r="Z36" i="34" s="1"/>
  <c r="F36" i="34"/>
  <c r="F35" i="34"/>
  <c r="G34" i="34"/>
  <c r="U34" i="34" s="1"/>
  <c r="F34" i="34"/>
  <c r="G33" i="34"/>
  <c r="Y33" i="34" s="1"/>
  <c r="F33" i="34"/>
  <c r="F32" i="34"/>
  <c r="G32" i="34" s="1"/>
  <c r="Y32" i="34" s="1"/>
  <c r="G31" i="34"/>
  <c r="Y31" i="34" s="1"/>
  <c r="F31" i="34"/>
  <c r="L30" i="34"/>
  <c r="H30" i="34"/>
  <c r="G30" i="34"/>
  <c r="Y30" i="34" s="1"/>
  <c r="F30" i="34"/>
  <c r="L29" i="34"/>
  <c r="H29" i="34"/>
  <c r="G29" i="34"/>
  <c r="Y29" i="34" s="1"/>
  <c r="F29" i="34"/>
  <c r="L28" i="34"/>
  <c r="H28" i="34"/>
  <c r="G28" i="34"/>
  <c r="Y28" i="34" s="1"/>
  <c r="F28" i="34"/>
  <c r="G27" i="34"/>
  <c r="Y27" i="34" s="1"/>
  <c r="F27" i="34"/>
  <c r="F26" i="34"/>
  <c r="G26" i="34" s="1"/>
  <c r="Y26" i="34" s="1"/>
  <c r="G25" i="34"/>
  <c r="Y25" i="34" s="1"/>
  <c r="F25" i="34"/>
  <c r="G24" i="34"/>
  <c r="Y24" i="34" s="1"/>
  <c r="F24" i="34"/>
  <c r="F23" i="34"/>
  <c r="G23" i="34" s="1"/>
  <c r="Y23" i="34" s="1"/>
  <c r="F22" i="34"/>
  <c r="G21" i="34"/>
  <c r="Y21" i="34" s="1"/>
  <c r="F21" i="34"/>
  <c r="F20" i="34"/>
  <c r="F19" i="34"/>
  <c r="G18" i="34"/>
  <c r="Y18" i="34" s="1"/>
  <c r="F18" i="34"/>
  <c r="F17" i="34"/>
  <c r="G17" i="34" s="1"/>
  <c r="Y17" i="34" s="1"/>
  <c r="F16" i="34"/>
  <c r="G15" i="34"/>
  <c r="X15" i="34" s="1"/>
  <c r="F15" i="34"/>
  <c r="G14" i="34"/>
  <c r="T14" i="34" s="1"/>
  <c r="F14" i="34"/>
  <c r="AB13" i="34"/>
  <c r="F12" i="34"/>
  <c r="F11" i="34"/>
  <c r="F10" i="34"/>
  <c r="F9" i="34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F8" i="34"/>
  <c r="AB7" i="34"/>
  <c r="AB11" i="36" l="1"/>
  <c r="AB8" i="36"/>
  <c r="AB20" i="36"/>
  <c r="AB34" i="36"/>
  <c r="AB32" i="36"/>
  <c r="AB58" i="36"/>
  <c r="AB51" i="36"/>
  <c r="AB12" i="36"/>
  <c r="AB47" i="36"/>
  <c r="AB46" i="36"/>
  <c r="AB15" i="36"/>
  <c r="AB33" i="36"/>
  <c r="AB56" i="36"/>
  <c r="AB22" i="36"/>
  <c r="AB13" i="36"/>
  <c r="AB23" i="36"/>
  <c r="AB39" i="36"/>
  <c r="AB24" i="36"/>
  <c r="AB42" i="36"/>
  <c r="AB43" i="36"/>
  <c r="AB57" i="36"/>
  <c r="AB25" i="36"/>
  <c r="AB14" i="36"/>
  <c r="AB26" i="36"/>
  <c r="AB49" i="36"/>
  <c r="AB44" i="35"/>
  <c r="AB42" i="35"/>
  <c r="X56" i="35"/>
  <c r="T56" i="35"/>
  <c r="P56" i="35"/>
  <c r="L56" i="35"/>
  <c r="AA56" i="35"/>
  <c r="W56" i="35"/>
  <c r="S56" i="35"/>
  <c r="O56" i="35"/>
  <c r="K56" i="35"/>
  <c r="Z56" i="35"/>
  <c r="V56" i="35"/>
  <c r="R56" i="35"/>
  <c r="N56" i="35"/>
  <c r="J56" i="35"/>
  <c r="Q56" i="35"/>
  <c r="M56" i="35"/>
  <c r="Y56" i="35"/>
  <c r="I56" i="35"/>
  <c r="U56" i="35"/>
  <c r="AB11" i="35"/>
  <c r="X55" i="35"/>
  <c r="T55" i="35"/>
  <c r="P55" i="35"/>
  <c r="L55" i="35"/>
  <c r="AA55" i="35"/>
  <c r="W55" i="35"/>
  <c r="S55" i="35"/>
  <c r="O55" i="35"/>
  <c r="K55" i="35"/>
  <c r="Z55" i="35"/>
  <c r="V55" i="35"/>
  <c r="R55" i="35"/>
  <c r="N55" i="35"/>
  <c r="J55" i="35"/>
  <c r="M55" i="35"/>
  <c r="Y55" i="35"/>
  <c r="I55" i="35"/>
  <c r="U55" i="35"/>
  <c r="Q55" i="35"/>
  <c r="X51" i="35"/>
  <c r="T51" i="35"/>
  <c r="P51" i="35"/>
  <c r="L51" i="35"/>
  <c r="AA51" i="35"/>
  <c r="W51" i="35"/>
  <c r="S51" i="35"/>
  <c r="O51" i="35"/>
  <c r="K51" i="35"/>
  <c r="Z51" i="35"/>
  <c r="V51" i="35"/>
  <c r="R51" i="35"/>
  <c r="N51" i="35"/>
  <c r="J51" i="35"/>
  <c r="M51" i="35"/>
  <c r="Y51" i="35"/>
  <c r="I51" i="35"/>
  <c r="U51" i="35"/>
  <c r="Q51" i="35"/>
  <c r="X47" i="35"/>
  <c r="T47" i="35"/>
  <c r="P47" i="35"/>
  <c r="L47" i="35"/>
  <c r="AA47" i="35"/>
  <c r="W47" i="35"/>
  <c r="S47" i="35"/>
  <c r="O47" i="35"/>
  <c r="K47" i="35"/>
  <c r="V47" i="35"/>
  <c r="N47" i="35"/>
  <c r="U47" i="35"/>
  <c r="M47" i="35"/>
  <c r="Z47" i="35"/>
  <c r="R47" i="35"/>
  <c r="J47" i="35"/>
  <c r="Y47" i="35"/>
  <c r="Q47" i="35"/>
  <c r="I47" i="35"/>
  <c r="X45" i="35"/>
  <c r="T45" i="35"/>
  <c r="P45" i="35"/>
  <c r="L45" i="35"/>
  <c r="AA45" i="35"/>
  <c r="W45" i="35"/>
  <c r="S45" i="35"/>
  <c r="O45" i="35"/>
  <c r="K45" i="35"/>
  <c r="V45" i="35"/>
  <c r="N45" i="35"/>
  <c r="U45" i="35"/>
  <c r="M45" i="35"/>
  <c r="Z45" i="35"/>
  <c r="R45" i="35"/>
  <c r="J45" i="35"/>
  <c r="Y45" i="35"/>
  <c r="Q45" i="35"/>
  <c r="I45" i="35"/>
  <c r="X39" i="35"/>
  <c r="T39" i="35"/>
  <c r="P39" i="35"/>
  <c r="L39" i="35"/>
  <c r="AA39" i="35"/>
  <c r="W39" i="35"/>
  <c r="S39" i="35"/>
  <c r="O39" i="35"/>
  <c r="K39" i="35"/>
  <c r="Y39" i="35"/>
  <c r="Q39" i="35"/>
  <c r="I39" i="35"/>
  <c r="V39" i="35"/>
  <c r="N39" i="35"/>
  <c r="U39" i="35"/>
  <c r="M39" i="35"/>
  <c r="R39" i="35"/>
  <c r="J39" i="35"/>
  <c r="Z39" i="35"/>
  <c r="X37" i="35"/>
  <c r="T37" i="35"/>
  <c r="P37" i="35"/>
  <c r="L37" i="35"/>
  <c r="AA37" i="35"/>
  <c r="W37" i="35"/>
  <c r="S37" i="35"/>
  <c r="O37" i="35"/>
  <c r="K37" i="35"/>
  <c r="Y37" i="35"/>
  <c r="Q37" i="35"/>
  <c r="I37" i="35"/>
  <c r="V37" i="35"/>
  <c r="N37" i="35"/>
  <c r="U37" i="35"/>
  <c r="M37" i="35"/>
  <c r="R37" i="35"/>
  <c r="Z37" i="35"/>
  <c r="J37" i="35"/>
  <c r="H56" i="35"/>
  <c r="Y33" i="35"/>
  <c r="U33" i="35"/>
  <c r="Q33" i="35"/>
  <c r="M33" i="35"/>
  <c r="I33" i="35"/>
  <c r="X33" i="35"/>
  <c r="T33" i="35"/>
  <c r="P33" i="35"/>
  <c r="L33" i="35"/>
  <c r="AA33" i="35"/>
  <c r="W33" i="35"/>
  <c r="S33" i="35"/>
  <c r="O33" i="35"/>
  <c r="K33" i="35"/>
  <c r="R33" i="35"/>
  <c r="N33" i="35"/>
  <c r="Z33" i="35"/>
  <c r="J33" i="35"/>
  <c r="V33" i="35"/>
  <c r="Y21" i="35"/>
  <c r="U21" i="35"/>
  <c r="Q21" i="35"/>
  <c r="M21" i="35"/>
  <c r="I21" i="35"/>
  <c r="X21" i="35"/>
  <c r="T21" i="35"/>
  <c r="P21" i="35"/>
  <c r="L21" i="35"/>
  <c r="AA21" i="35"/>
  <c r="W21" i="35"/>
  <c r="S21" i="35"/>
  <c r="O21" i="35"/>
  <c r="K21" i="35"/>
  <c r="R21" i="35"/>
  <c r="N21" i="35"/>
  <c r="Z21" i="35"/>
  <c r="J21" i="35"/>
  <c r="V21" i="35"/>
  <c r="Y34" i="35"/>
  <c r="U34" i="35"/>
  <c r="Q34" i="35"/>
  <c r="M34" i="35"/>
  <c r="I34" i="35"/>
  <c r="X34" i="35"/>
  <c r="T34" i="35"/>
  <c r="P34" i="35"/>
  <c r="L34" i="35"/>
  <c r="AA34" i="35"/>
  <c r="W34" i="35"/>
  <c r="S34" i="35"/>
  <c r="O34" i="35"/>
  <c r="K34" i="35"/>
  <c r="Z34" i="35"/>
  <c r="J34" i="35"/>
  <c r="V34" i="35"/>
  <c r="N34" i="35"/>
  <c r="R34" i="35"/>
  <c r="Y30" i="35"/>
  <c r="U30" i="35"/>
  <c r="Q30" i="35"/>
  <c r="M30" i="35"/>
  <c r="I30" i="35"/>
  <c r="X30" i="35"/>
  <c r="T30" i="35"/>
  <c r="P30" i="35"/>
  <c r="L30" i="35"/>
  <c r="AA30" i="35"/>
  <c r="W30" i="35"/>
  <c r="S30" i="35"/>
  <c r="O30" i="35"/>
  <c r="K30" i="35"/>
  <c r="Z30" i="35"/>
  <c r="J30" i="35"/>
  <c r="V30" i="35"/>
  <c r="N30" i="35"/>
  <c r="R30" i="35"/>
  <c r="Y26" i="35"/>
  <c r="U26" i="35"/>
  <c r="Q26" i="35"/>
  <c r="M26" i="35"/>
  <c r="I26" i="35"/>
  <c r="X26" i="35"/>
  <c r="T26" i="35"/>
  <c r="P26" i="35"/>
  <c r="L26" i="35"/>
  <c r="AA26" i="35"/>
  <c r="W26" i="35"/>
  <c r="S26" i="35"/>
  <c r="O26" i="35"/>
  <c r="K26" i="35"/>
  <c r="Z26" i="35"/>
  <c r="J26" i="35"/>
  <c r="V26" i="35"/>
  <c r="N26" i="35"/>
  <c r="R26" i="35"/>
  <c r="Y22" i="35"/>
  <c r="U22" i="35"/>
  <c r="Q22" i="35"/>
  <c r="M22" i="35"/>
  <c r="I22" i="35"/>
  <c r="X22" i="35"/>
  <c r="T22" i="35"/>
  <c r="P22" i="35"/>
  <c r="L22" i="35"/>
  <c r="AA22" i="35"/>
  <c r="W22" i="35"/>
  <c r="S22" i="35"/>
  <c r="O22" i="35"/>
  <c r="K22" i="35"/>
  <c r="Z22" i="35"/>
  <c r="J22" i="35"/>
  <c r="N22" i="35"/>
  <c r="V22" i="35"/>
  <c r="R22" i="35"/>
  <c r="AB10" i="35"/>
  <c r="Y25" i="35"/>
  <c r="U25" i="35"/>
  <c r="Q25" i="35"/>
  <c r="M25" i="35"/>
  <c r="I25" i="35"/>
  <c r="X25" i="35"/>
  <c r="T25" i="35"/>
  <c r="P25" i="35"/>
  <c r="L25" i="35"/>
  <c r="AA25" i="35"/>
  <c r="W25" i="35"/>
  <c r="S25" i="35"/>
  <c r="O25" i="35"/>
  <c r="K25" i="35"/>
  <c r="R25" i="35"/>
  <c r="V25" i="35"/>
  <c r="N25" i="35"/>
  <c r="Z25" i="35"/>
  <c r="J25" i="35"/>
  <c r="Y19" i="35"/>
  <c r="X19" i="35"/>
  <c r="T19" i="35"/>
  <c r="P19" i="35"/>
  <c r="L19" i="35"/>
  <c r="AA19" i="35"/>
  <c r="W19" i="35"/>
  <c r="S19" i="35"/>
  <c r="O19" i="35"/>
  <c r="K19" i="35"/>
  <c r="U19" i="35"/>
  <c r="M19" i="35"/>
  <c r="N19" i="35"/>
  <c r="R19" i="35"/>
  <c r="J19" i="35"/>
  <c r="Z19" i="35"/>
  <c r="Q19" i="35"/>
  <c r="I19" i="35"/>
  <c r="V19" i="35"/>
  <c r="X16" i="35"/>
  <c r="T16" i="35"/>
  <c r="P16" i="35"/>
  <c r="L16" i="35"/>
  <c r="AA16" i="35"/>
  <c r="W16" i="35"/>
  <c r="S16" i="35"/>
  <c r="O16" i="35"/>
  <c r="K16" i="35"/>
  <c r="Z16" i="35"/>
  <c r="R16" i="35"/>
  <c r="J16" i="35"/>
  <c r="M16" i="35"/>
  <c r="Y16" i="35"/>
  <c r="Q16" i="35"/>
  <c r="I16" i="35"/>
  <c r="U16" i="35"/>
  <c r="V16" i="35"/>
  <c r="N16" i="35"/>
  <c r="X14" i="35"/>
  <c r="T14" i="35"/>
  <c r="P14" i="35"/>
  <c r="L14" i="35"/>
  <c r="AA14" i="35"/>
  <c r="W14" i="35"/>
  <c r="S14" i="35"/>
  <c r="O14" i="35"/>
  <c r="K14" i="35"/>
  <c r="Z14" i="35"/>
  <c r="R14" i="35"/>
  <c r="J14" i="35"/>
  <c r="U14" i="35"/>
  <c r="Y14" i="35"/>
  <c r="Q14" i="35"/>
  <c r="I14" i="35"/>
  <c r="M14" i="35"/>
  <c r="V14" i="35"/>
  <c r="N14" i="35"/>
  <c r="X12" i="35"/>
  <c r="T12" i="35"/>
  <c r="P12" i="35"/>
  <c r="L12" i="35"/>
  <c r="AA12" i="35"/>
  <c r="W12" i="35"/>
  <c r="S12" i="35"/>
  <c r="O12" i="35"/>
  <c r="K12" i="35"/>
  <c r="Z12" i="35"/>
  <c r="R12" i="35"/>
  <c r="J12" i="35"/>
  <c r="U12" i="35"/>
  <c r="Y12" i="35"/>
  <c r="Q12" i="35"/>
  <c r="I12" i="35"/>
  <c r="M12" i="35"/>
  <c r="V12" i="35"/>
  <c r="N12" i="35"/>
  <c r="X58" i="35"/>
  <c r="T58" i="35"/>
  <c r="P58" i="35"/>
  <c r="L58" i="35"/>
  <c r="AA58" i="35"/>
  <c r="W58" i="35"/>
  <c r="S58" i="35"/>
  <c r="O58" i="35"/>
  <c r="K58" i="35"/>
  <c r="Z58" i="35"/>
  <c r="V58" i="35"/>
  <c r="R58" i="35"/>
  <c r="N58" i="35"/>
  <c r="J58" i="35"/>
  <c r="Y58" i="35"/>
  <c r="I58" i="35"/>
  <c r="U58" i="35"/>
  <c r="Q58" i="35"/>
  <c r="M58" i="35"/>
  <c r="X54" i="35"/>
  <c r="T54" i="35"/>
  <c r="P54" i="35"/>
  <c r="L54" i="35"/>
  <c r="AA54" i="35"/>
  <c r="W54" i="35"/>
  <c r="S54" i="35"/>
  <c r="O54" i="35"/>
  <c r="K54" i="35"/>
  <c r="Z54" i="35"/>
  <c r="V54" i="35"/>
  <c r="R54" i="35"/>
  <c r="N54" i="35"/>
  <c r="J54" i="35"/>
  <c r="Y54" i="35"/>
  <c r="I54" i="35"/>
  <c r="U54" i="35"/>
  <c r="Q54" i="35"/>
  <c r="M54" i="35"/>
  <c r="X50" i="35"/>
  <c r="T50" i="35"/>
  <c r="P50" i="35"/>
  <c r="L50" i="35"/>
  <c r="AA50" i="35"/>
  <c r="W50" i="35"/>
  <c r="S50" i="35"/>
  <c r="O50" i="35"/>
  <c r="K50" i="35"/>
  <c r="Z50" i="35"/>
  <c r="V50" i="35"/>
  <c r="R50" i="35"/>
  <c r="N50" i="35"/>
  <c r="J50" i="35"/>
  <c r="Y50" i="35"/>
  <c r="I50" i="35"/>
  <c r="U50" i="35"/>
  <c r="Q50" i="35"/>
  <c r="M50" i="35"/>
  <c r="H47" i="35"/>
  <c r="H45" i="35"/>
  <c r="H55" i="35"/>
  <c r="H39" i="35"/>
  <c r="H37" i="35"/>
  <c r="AB41" i="35"/>
  <c r="H33" i="35"/>
  <c r="H21" i="35"/>
  <c r="H34" i="35"/>
  <c r="H30" i="35"/>
  <c r="H26" i="35"/>
  <c r="H22" i="35"/>
  <c r="AB9" i="35"/>
  <c r="H25" i="35"/>
  <c r="H19" i="35"/>
  <c r="H16" i="35"/>
  <c r="H14" i="35"/>
  <c r="H12" i="35"/>
  <c r="X52" i="35"/>
  <c r="T52" i="35"/>
  <c r="P52" i="35"/>
  <c r="L52" i="35"/>
  <c r="AA52" i="35"/>
  <c r="W52" i="35"/>
  <c r="S52" i="35"/>
  <c r="O52" i="35"/>
  <c r="K52" i="35"/>
  <c r="Z52" i="35"/>
  <c r="V52" i="35"/>
  <c r="R52" i="35"/>
  <c r="N52" i="35"/>
  <c r="J52" i="35"/>
  <c r="Q52" i="35"/>
  <c r="M52" i="35"/>
  <c r="Y52" i="35"/>
  <c r="I52" i="35"/>
  <c r="U52" i="35"/>
  <c r="X57" i="35"/>
  <c r="T57" i="35"/>
  <c r="P57" i="35"/>
  <c r="L57" i="35"/>
  <c r="AA57" i="35"/>
  <c r="W57" i="35"/>
  <c r="S57" i="35"/>
  <c r="O57" i="35"/>
  <c r="K57" i="35"/>
  <c r="Z57" i="35"/>
  <c r="V57" i="35"/>
  <c r="R57" i="35"/>
  <c r="N57" i="35"/>
  <c r="J57" i="35"/>
  <c r="U57" i="35"/>
  <c r="Q57" i="35"/>
  <c r="M57" i="35"/>
  <c r="Y57" i="35"/>
  <c r="I57" i="35"/>
  <c r="X53" i="35"/>
  <c r="T53" i="35"/>
  <c r="P53" i="35"/>
  <c r="L53" i="35"/>
  <c r="AA53" i="35"/>
  <c r="W53" i="35"/>
  <c r="S53" i="35"/>
  <c r="O53" i="35"/>
  <c r="K53" i="35"/>
  <c r="Z53" i="35"/>
  <c r="V53" i="35"/>
  <c r="R53" i="35"/>
  <c r="N53" i="35"/>
  <c r="J53" i="35"/>
  <c r="U53" i="35"/>
  <c r="Q53" i="35"/>
  <c r="M53" i="35"/>
  <c r="Y53" i="35"/>
  <c r="I53" i="35"/>
  <c r="X49" i="35"/>
  <c r="T49" i="35"/>
  <c r="P49" i="35"/>
  <c r="L49" i="35"/>
  <c r="AA49" i="35"/>
  <c r="W49" i="35"/>
  <c r="S49" i="35"/>
  <c r="O49" i="35"/>
  <c r="K49" i="35"/>
  <c r="Z49" i="35"/>
  <c r="V49" i="35"/>
  <c r="R49" i="35"/>
  <c r="N49" i="35"/>
  <c r="J49" i="35"/>
  <c r="U49" i="35"/>
  <c r="Q49" i="35"/>
  <c r="M49" i="35"/>
  <c r="Y49" i="35"/>
  <c r="I49" i="35"/>
  <c r="X48" i="35"/>
  <c r="T48" i="35"/>
  <c r="P48" i="35"/>
  <c r="L48" i="35"/>
  <c r="AA48" i="35"/>
  <c r="W48" i="35"/>
  <c r="S48" i="35"/>
  <c r="O48" i="35"/>
  <c r="K48" i="35"/>
  <c r="Z48" i="35"/>
  <c r="V48" i="35"/>
  <c r="R48" i="35"/>
  <c r="N48" i="35"/>
  <c r="Q48" i="35"/>
  <c r="M48" i="35"/>
  <c r="Y48" i="35"/>
  <c r="J48" i="35"/>
  <c r="U48" i="35"/>
  <c r="I48" i="35"/>
  <c r="X46" i="35"/>
  <c r="T46" i="35"/>
  <c r="P46" i="35"/>
  <c r="L46" i="35"/>
  <c r="AA46" i="35"/>
  <c r="W46" i="35"/>
  <c r="S46" i="35"/>
  <c r="O46" i="35"/>
  <c r="K46" i="35"/>
  <c r="V46" i="35"/>
  <c r="N46" i="35"/>
  <c r="U46" i="35"/>
  <c r="M46" i="35"/>
  <c r="Z46" i="35"/>
  <c r="R46" i="35"/>
  <c r="J46" i="35"/>
  <c r="Y46" i="35"/>
  <c r="Q46" i="35"/>
  <c r="I46" i="35"/>
  <c r="H58" i="35"/>
  <c r="H51" i="35"/>
  <c r="X40" i="35"/>
  <c r="T40" i="35"/>
  <c r="P40" i="35"/>
  <c r="L40" i="35"/>
  <c r="AA40" i="35"/>
  <c r="W40" i="35"/>
  <c r="S40" i="35"/>
  <c r="O40" i="35"/>
  <c r="K40" i="35"/>
  <c r="Y40" i="35"/>
  <c r="Q40" i="35"/>
  <c r="I40" i="35"/>
  <c r="V40" i="35"/>
  <c r="N40" i="35"/>
  <c r="U40" i="35"/>
  <c r="M40" i="35"/>
  <c r="R40" i="35"/>
  <c r="Z40" i="35"/>
  <c r="J40" i="35"/>
  <c r="X38" i="35"/>
  <c r="T38" i="35"/>
  <c r="P38" i="35"/>
  <c r="L38" i="35"/>
  <c r="AA38" i="35"/>
  <c r="W38" i="35"/>
  <c r="S38" i="35"/>
  <c r="O38" i="35"/>
  <c r="K38" i="35"/>
  <c r="Y38" i="35"/>
  <c r="Q38" i="35"/>
  <c r="I38" i="35"/>
  <c r="V38" i="35"/>
  <c r="N38" i="35"/>
  <c r="U38" i="35"/>
  <c r="M38" i="35"/>
  <c r="R38" i="35"/>
  <c r="J38" i="35"/>
  <c r="Z38" i="35"/>
  <c r="X36" i="35"/>
  <c r="T36" i="35"/>
  <c r="P36" i="35"/>
  <c r="L36" i="35"/>
  <c r="AA36" i="35"/>
  <c r="W36" i="35"/>
  <c r="S36" i="35"/>
  <c r="O36" i="35"/>
  <c r="K36" i="35"/>
  <c r="Y36" i="35"/>
  <c r="Q36" i="35"/>
  <c r="I36" i="35"/>
  <c r="V36" i="35"/>
  <c r="N36" i="35"/>
  <c r="U36" i="35"/>
  <c r="M36" i="35"/>
  <c r="R36" i="35"/>
  <c r="J36" i="35"/>
  <c r="Z36" i="35"/>
  <c r="AB43" i="35"/>
  <c r="X35" i="35"/>
  <c r="T35" i="35"/>
  <c r="P35" i="35"/>
  <c r="L35" i="35"/>
  <c r="Z35" i="35"/>
  <c r="U35" i="35"/>
  <c r="O35" i="35"/>
  <c r="J35" i="35"/>
  <c r="Y35" i="35"/>
  <c r="S35" i="35"/>
  <c r="N35" i="35"/>
  <c r="I35" i="35"/>
  <c r="W35" i="35"/>
  <c r="R35" i="35"/>
  <c r="M35" i="35"/>
  <c r="V35" i="35"/>
  <c r="Q35" i="35"/>
  <c r="K35" i="35"/>
  <c r="AA35" i="35"/>
  <c r="Y31" i="35"/>
  <c r="U31" i="35"/>
  <c r="Q31" i="35"/>
  <c r="M31" i="35"/>
  <c r="I31" i="35"/>
  <c r="X31" i="35"/>
  <c r="T31" i="35"/>
  <c r="P31" i="35"/>
  <c r="L31" i="35"/>
  <c r="AA31" i="35"/>
  <c r="W31" i="35"/>
  <c r="S31" i="35"/>
  <c r="O31" i="35"/>
  <c r="K31" i="35"/>
  <c r="R31" i="35"/>
  <c r="N31" i="35"/>
  <c r="Z31" i="35"/>
  <c r="J31" i="35"/>
  <c r="V31" i="35"/>
  <c r="Y32" i="35"/>
  <c r="U32" i="35"/>
  <c r="Q32" i="35"/>
  <c r="M32" i="35"/>
  <c r="I32" i="35"/>
  <c r="X32" i="35"/>
  <c r="T32" i="35"/>
  <c r="P32" i="35"/>
  <c r="L32" i="35"/>
  <c r="AA32" i="35"/>
  <c r="W32" i="35"/>
  <c r="S32" i="35"/>
  <c r="O32" i="35"/>
  <c r="K32" i="35"/>
  <c r="Z32" i="35"/>
  <c r="J32" i="35"/>
  <c r="V32" i="35"/>
  <c r="N32" i="35"/>
  <c r="R32" i="35"/>
  <c r="Y28" i="35"/>
  <c r="U28" i="35"/>
  <c r="Q28" i="35"/>
  <c r="M28" i="35"/>
  <c r="I28" i="35"/>
  <c r="X28" i="35"/>
  <c r="T28" i="35"/>
  <c r="P28" i="35"/>
  <c r="L28" i="35"/>
  <c r="AA28" i="35"/>
  <c r="W28" i="35"/>
  <c r="S28" i="35"/>
  <c r="O28" i="35"/>
  <c r="K28" i="35"/>
  <c r="Z28" i="35"/>
  <c r="J28" i="35"/>
  <c r="N28" i="35"/>
  <c r="V28" i="35"/>
  <c r="R28" i="35"/>
  <c r="Y24" i="35"/>
  <c r="U24" i="35"/>
  <c r="Q24" i="35"/>
  <c r="M24" i="35"/>
  <c r="I24" i="35"/>
  <c r="X24" i="35"/>
  <c r="T24" i="35"/>
  <c r="P24" i="35"/>
  <c r="L24" i="35"/>
  <c r="AA24" i="35"/>
  <c r="W24" i="35"/>
  <c r="S24" i="35"/>
  <c r="O24" i="35"/>
  <c r="K24" i="35"/>
  <c r="Z24" i="35"/>
  <c r="J24" i="35"/>
  <c r="N24" i="35"/>
  <c r="V24" i="35"/>
  <c r="R24" i="35"/>
  <c r="Y20" i="35"/>
  <c r="U20" i="35"/>
  <c r="Q20" i="35"/>
  <c r="M20" i="35"/>
  <c r="I20" i="35"/>
  <c r="X20" i="35"/>
  <c r="T20" i="35"/>
  <c r="P20" i="35"/>
  <c r="L20" i="35"/>
  <c r="AA20" i="35"/>
  <c r="W20" i="35"/>
  <c r="S20" i="35"/>
  <c r="O20" i="35"/>
  <c r="K20" i="35"/>
  <c r="Z20" i="35"/>
  <c r="J20" i="35"/>
  <c r="V20" i="35"/>
  <c r="N20" i="35"/>
  <c r="R20" i="35"/>
  <c r="AB8" i="35"/>
  <c r="Y29" i="35"/>
  <c r="U29" i="35"/>
  <c r="Q29" i="35"/>
  <c r="M29" i="35"/>
  <c r="I29" i="35"/>
  <c r="X29" i="35"/>
  <c r="T29" i="35"/>
  <c r="P29" i="35"/>
  <c r="L29" i="35"/>
  <c r="AA29" i="35"/>
  <c r="W29" i="35"/>
  <c r="S29" i="35"/>
  <c r="O29" i="35"/>
  <c r="K29" i="35"/>
  <c r="R29" i="35"/>
  <c r="N29" i="35"/>
  <c r="Z29" i="35"/>
  <c r="J29" i="35"/>
  <c r="V29" i="35"/>
  <c r="Y23" i="35"/>
  <c r="U23" i="35"/>
  <c r="Q23" i="35"/>
  <c r="M23" i="35"/>
  <c r="I23" i="35"/>
  <c r="X23" i="35"/>
  <c r="T23" i="35"/>
  <c r="P23" i="35"/>
  <c r="L23" i="35"/>
  <c r="AA23" i="35"/>
  <c r="W23" i="35"/>
  <c r="S23" i="35"/>
  <c r="O23" i="35"/>
  <c r="K23" i="35"/>
  <c r="R23" i="35"/>
  <c r="N23" i="35"/>
  <c r="Z23" i="35"/>
  <c r="J23" i="35"/>
  <c r="V23" i="35"/>
  <c r="X15" i="35"/>
  <c r="T15" i="35"/>
  <c r="P15" i="35"/>
  <c r="L15" i="35"/>
  <c r="AA15" i="35"/>
  <c r="W15" i="35"/>
  <c r="S15" i="35"/>
  <c r="O15" i="35"/>
  <c r="K15" i="35"/>
  <c r="Z15" i="35"/>
  <c r="R15" i="35"/>
  <c r="J15" i="35"/>
  <c r="U15" i="35"/>
  <c r="Y15" i="35"/>
  <c r="Q15" i="35"/>
  <c r="I15" i="35"/>
  <c r="M15" i="35"/>
  <c r="V15" i="35"/>
  <c r="N15" i="35"/>
  <c r="X13" i="35"/>
  <c r="T13" i="35"/>
  <c r="P13" i="35"/>
  <c r="L13" i="35"/>
  <c r="AA13" i="35"/>
  <c r="W13" i="35"/>
  <c r="S13" i="35"/>
  <c r="O13" i="35"/>
  <c r="K13" i="35"/>
  <c r="Z13" i="35"/>
  <c r="R13" i="35"/>
  <c r="J13" i="35"/>
  <c r="U13" i="35"/>
  <c r="Y13" i="35"/>
  <c r="Q13" i="35"/>
  <c r="I13" i="35"/>
  <c r="M13" i="35"/>
  <c r="V13" i="35"/>
  <c r="N13" i="35"/>
  <c r="Y27" i="35"/>
  <c r="U27" i="35"/>
  <c r="Q27" i="35"/>
  <c r="M27" i="35"/>
  <c r="I27" i="35"/>
  <c r="X27" i="35"/>
  <c r="T27" i="35"/>
  <c r="P27" i="35"/>
  <c r="L27" i="35"/>
  <c r="AA27" i="35"/>
  <c r="W27" i="35"/>
  <c r="S27" i="35"/>
  <c r="O27" i="35"/>
  <c r="K27" i="35"/>
  <c r="R27" i="35"/>
  <c r="N27" i="35"/>
  <c r="V27" i="35"/>
  <c r="Z27" i="35"/>
  <c r="J27" i="35"/>
  <c r="Z42" i="34"/>
  <c r="M42" i="34"/>
  <c r="Q42" i="34"/>
  <c r="Y42" i="34"/>
  <c r="I42" i="34"/>
  <c r="U42" i="34"/>
  <c r="Z38" i="34"/>
  <c r="M38" i="34"/>
  <c r="U38" i="34"/>
  <c r="Q38" i="34"/>
  <c r="Y38" i="34"/>
  <c r="I38" i="34"/>
  <c r="P15" i="34"/>
  <c r="L14" i="34"/>
  <c r="S15" i="34"/>
  <c r="H24" i="34"/>
  <c r="H27" i="34"/>
  <c r="I39" i="34"/>
  <c r="K15" i="34"/>
  <c r="T15" i="34"/>
  <c r="G16" i="34"/>
  <c r="U16" i="34" s="1"/>
  <c r="G22" i="34"/>
  <c r="Y22" i="34" s="1"/>
  <c r="H23" i="34"/>
  <c r="H26" i="34"/>
  <c r="H32" i="34"/>
  <c r="L33" i="34"/>
  <c r="G35" i="34"/>
  <c r="H36" i="34"/>
  <c r="Q36" i="34"/>
  <c r="G37" i="34"/>
  <c r="M39" i="34"/>
  <c r="H40" i="34"/>
  <c r="Q40" i="34"/>
  <c r="G41" i="34"/>
  <c r="V45" i="34"/>
  <c r="AA15" i="34"/>
  <c r="H38" i="34"/>
  <c r="U39" i="34"/>
  <c r="H42" i="34"/>
  <c r="H15" i="34"/>
  <c r="H33" i="34"/>
  <c r="Y39" i="34"/>
  <c r="L15" i="34"/>
  <c r="U36" i="34"/>
  <c r="H39" i="34"/>
  <c r="Q39" i="34"/>
  <c r="U40" i="34"/>
  <c r="W59" i="34"/>
  <c r="M59" i="34"/>
  <c r="Z61" i="34"/>
  <c r="M61" i="34"/>
  <c r="W61" i="34"/>
  <c r="H10" i="34"/>
  <c r="G8" i="34"/>
  <c r="G9" i="34"/>
  <c r="H9" i="34" s="1"/>
  <c r="G10" i="34"/>
  <c r="G11" i="34"/>
  <c r="H11" i="34" s="1"/>
  <c r="G12" i="34"/>
  <c r="Y14" i="34"/>
  <c r="U14" i="34"/>
  <c r="Q14" i="34"/>
  <c r="M14" i="34"/>
  <c r="I14" i="34"/>
  <c r="Z14" i="34"/>
  <c r="V14" i="34"/>
  <c r="R14" i="34"/>
  <c r="N14" i="34"/>
  <c r="J14" i="34"/>
  <c r="O14" i="34"/>
  <c r="W14" i="34"/>
  <c r="H14" i="34"/>
  <c r="P14" i="34"/>
  <c r="X14" i="34"/>
  <c r="Y15" i="34"/>
  <c r="U15" i="34"/>
  <c r="Q15" i="34"/>
  <c r="M15" i="34"/>
  <c r="I15" i="34"/>
  <c r="Z15" i="34"/>
  <c r="V15" i="34"/>
  <c r="R15" i="34"/>
  <c r="N15" i="34"/>
  <c r="J15" i="34"/>
  <c r="O15" i="34"/>
  <c r="W15" i="34"/>
  <c r="K14" i="34"/>
  <c r="S14" i="34"/>
  <c r="AA14" i="34"/>
  <c r="Y16" i="34"/>
  <c r="I16" i="34"/>
  <c r="AA16" i="34"/>
  <c r="Z16" i="34"/>
  <c r="J16" i="34"/>
  <c r="J17" i="34"/>
  <c r="N17" i="34"/>
  <c r="R17" i="34"/>
  <c r="V17" i="34"/>
  <c r="Z17" i="34"/>
  <c r="J18" i="34"/>
  <c r="N18" i="34"/>
  <c r="R18" i="34"/>
  <c r="V18" i="34"/>
  <c r="Z18" i="34"/>
  <c r="J21" i="34"/>
  <c r="N21" i="34"/>
  <c r="R21" i="34"/>
  <c r="V21" i="34"/>
  <c r="Z21" i="34"/>
  <c r="J22" i="34"/>
  <c r="N22" i="34"/>
  <c r="R22" i="34"/>
  <c r="V22" i="34"/>
  <c r="Z22" i="34"/>
  <c r="J23" i="34"/>
  <c r="N23" i="34"/>
  <c r="R23" i="34"/>
  <c r="V23" i="34"/>
  <c r="Z23" i="34"/>
  <c r="J24" i="34"/>
  <c r="N24" i="34"/>
  <c r="R24" i="34"/>
  <c r="V24" i="34"/>
  <c r="Z24" i="34"/>
  <c r="J25" i="34"/>
  <c r="N25" i="34"/>
  <c r="R25" i="34"/>
  <c r="V25" i="34"/>
  <c r="Z25" i="34"/>
  <c r="J26" i="34"/>
  <c r="N26" i="34"/>
  <c r="R26" i="34"/>
  <c r="V26" i="34"/>
  <c r="Z26" i="34"/>
  <c r="J27" i="34"/>
  <c r="N27" i="34"/>
  <c r="R27" i="34"/>
  <c r="V27" i="34"/>
  <c r="Z27" i="34"/>
  <c r="J28" i="34"/>
  <c r="N28" i="34"/>
  <c r="R28" i="34"/>
  <c r="V28" i="34"/>
  <c r="Z28" i="34"/>
  <c r="J29" i="34"/>
  <c r="N29" i="34"/>
  <c r="R29" i="34"/>
  <c r="V29" i="34"/>
  <c r="Z29" i="34"/>
  <c r="J30" i="34"/>
  <c r="N30" i="34"/>
  <c r="R30" i="34"/>
  <c r="V30" i="34"/>
  <c r="Z30" i="34"/>
  <c r="J31" i="34"/>
  <c r="N31" i="34"/>
  <c r="R31" i="34"/>
  <c r="V31" i="34"/>
  <c r="Z31" i="34"/>
  <c r="J32" i="34"/>
  <c r="N32" i="34"/>
  <c r="R32" i="34"/>
  <c r="V32" i="34"/>
  <c r="Z32" i="34"/>
  <c r="J33" i="34"/>
  <c r="N33" i="34"/>
  <c r="R33" i="34"/>
  <c r="V33" i="34"/>
  <c r="Z33" i="34"/>
  <c r="H34" i="34"/>
  <c r="M34" i="34"/>
  <c r="K17" i="34"/>
  <c r="O17" i="34"/>
  <c r="S17" i="34"/>
  <c r="W17" i="34"/>
  <c r="AA17" i="34"/>
  <c r="K18" i="34"/>
  <c r="O18" i="34"/>
  <c r="S18" i="34"/>
  <c r="W18" i="34"/>
  <c r="AA18" i="34"/>
  <c r="K21" i="34"/>
  <c r="O21" i="34"/>
  <c r="S21" i="34"/>
  <c r="W21" i="34"/>
  <c r="AA21" i="34"/>
  <c r="K22" i="34"/>
  <c r="O22" i="34"/>
  <c r="S22" i="34"/>
  <c r="W22" i="34"/>
  <c r="AA22" i="34"/>
  <c r="K23" i="34"/>
  <c r="O23" i="34"/>
  <c r="S23" i="34"/>
  <c r="W23" i="34"/>
  <c r="AA23" i="34"/>
  <c r="K24" i="34"/>
  <c r="O24" i="34"/>
  <c r="S24" i="34"/>
  <c r="W24" i="34"/>
  <c r="AA24" i="34"/>
  <c r="K25" i="34"/>
  <c r="O25" i="34"/>
  <c r="S25" i="34"/>
  <c r="W25" i="34"/>
  <c r="AA25" i="34"/>
  <c r="K26" i="34"/>
  <c r="O26" i="34"/>
  <c r="S26" i="34"/>
  <c r="W26" i="34"/>
  <c r="AA26" i="34"/>
  <c r="K27" i="34"/>
  <c r="O27" i="34"/>
  <c r="S27" i="34"/>
  <c r="W27" i="34"/>
  <c r="AA27" i="34"/>
  <c r="K28" i="34"/>
  <c r="O28" i="34"/>
  <c r="S28" i="34"/>
  <c r="W28" i="34"/>
  <c r="AA28" i="34"/>
  <c r="K29" i="34"/>
  <c r="O29" i="34"/>
  <c r="S29" i="34"/>
  <c r="W29" i="34"/>
  <c r="AA29" i="34"/>
  <c r="K30" i="34"/>
  <c r="O30" i="34"/>
  <c r="S30" i="34"/>
  <c r="W30" i="34"/>
  <c r="AA30" i="34"/>
  <c r="K31" i="34"/>
  <c r="O31" i="34"/>
  <c r="S31" i="34"/>
  <c r="W31" i="34"/>
  <c r="AA31" i="34"/>
  <c r="K32" i="34"/>
  <c r="O32" i="34"/>
  <c r="S32" i="34"/>
  <c r="W32" i="34"/>
  <c r="AA32" i="34"/>
  <c r="K33" i="34"/>
  <c r="O33" i="34"/>
  <c r="S33" i="34"/>
  <c r="W33" i="34"/>
  <c r="AA33" i="34"/>
  <c r="Z34" i="34"/>
  <c r="V34" i="34"/>
  <c r="R34" i="34"/>
  <c r="N34" i="34"/>
  <c r="J34" i="34"/>
  <c r="X34" i="34"/>
  <c r="T34" i="34"/>
  <c r="P34" i="34"/>
  <c r="L34" i="34"/>
  <c r="O34" i="34"/>
  <c r="W34" i="34"/>
  <c r="H43" i="34"/>
  <c r="H17" i="34"/>
  <c r="L17" i="34"/>
  <c r="P17" i="34"/>
  <c r="T17" i="34"/>
  <c r="X17" i="34"/>
  <c r="H18" i="34"/>
  <c r="L18" i="34"/>
  <c r="P18" i="34"/>
  <c r="T18" i="34"/>
  <c r="X18" i="34"/>
  <c r="H21" i="34"/>
  <c r="L21" i="34"/>
  <c r="P21" i="34"/>
  <c r="T21" i="34"/>
  <c r="X21" i="34"/>
  <c r="L22" i="34"/>
  <c r="P22" i="34"/>
  <c r="T22" i="34"/>
  <c r="X22" i="34"/>
  <c r="L23" i="34"/>
  <c r="P23" i="34"/>
  <c r="T23" i="34"/>
  <c r="X23" i="34"/>
  <c r="L24" i="34"/>
  <c r="P24" i="34"/>
  <c r="T24" i="34"/>
  <c r="X24" i="34"/>
  <c r="H25" i="34"/>
  <c r="L25" i="34"/>
  <c r="P25" i="34"/>
  <c r="T25" i="34"/>
  <c r="X25" i="34"/>
  <c r="L26" i="34"/>
  <c r="P26" i="34"/>
  <c r="T26" i="34"/>
  <c r="X26" i="34"/>
  <c r="L27" i="34"/>
  <c r="P27" i="34"/>
  <c r="T27" i="34"/>
  <c r="X27" i="34"/>
  <c r="P28" i="34"/>
  <c r="T28" i="34"/>
  <c r="X28" i="34"/>
  <c r="P29" i="34"/>
  <c r="T29" i="34"/>
  <c r="X29" i="34"/>
  <c r="P30" i="34"/>
  <c r="T30" i="34"/>
  <c r="X30" i="34"/>
  <c r="H31" i="34"/>
  <c r="L31" i="34"/>
  <c r="P31" i="34"/>
  <c r="T31" i="34"/>
  <c r="X31" i="34"/>
  <c r="L32" i="34"/>
  <c r="P32" i="34"/>
  <c r="T32" i="34"/>
  <c r="X32" i="34"/>
  <c r="P33" i="34"/>
  <c r="T33" i="34"/>
  <c r="X33" i="34"/>
  <c r="I34" i="34"/>
  <c r="Q34" i="34"/>
  <c r="Y34" i="34"/>
  <c r="Z35" i="34"/>
  <c r="V35" i="34"/>
  <c r="R35" i="34"/>
  <c r="N35" i="34"/>
  <c r="J35" i="34"/>
  <c r="X35" i="34"/>
  <c r="T35" i="34"/>
  <c r="P35" i="34"/>
  <c r="L35" i="34"/>
  <c r="AA35" i="34"/>
  <c r="W35" i="34"/>
  <c r="S35" i="34"/>
  <c r="O35" i="34"/>
  <c r="Q35" i="34"/>
  <c r="I17" i="34"/>
  <c r="M17" i="34"/>
  <c r="Q17" i="34"/>
  <c r="U17" i="34"/>
  <c r="I18" i="34"/>
  <c r="M18" i="34"/>
  <c r="Q18" i="34"/>
  <c r="U18" i="34"/>
  <c r="I21" i="34"/>
  <c r="M21" i="34"/>
  <c r="Q21" i="34"/>
  <c r="U21" i="34"/>
  <c r="I22" i="34"/>
  <c r="M22" i="34"/>
  <c r="Q22" i="34"/>
  <c r="U22" i="34"/>
  <c r="I23" i="34"/>
  <c r="M23" i="34"/>
  <c r="Q23" i="34"/>
  <c r="U23" i="34"/>
  <c r="I24" i="34"/>
  <c r="M24" i="34"/>
  <c r="Q24" i="34"/>
  <c r="U24" i="34"/>
  <c r="I25" i="34"/>
  <c r="M25" i="34"/>
  <c r="Q25" i="34"/>
  <c r="U25" i="34"/>
  <c r="I26" i="34"/>
  <c r="M26" i="34"/>
  <c r="Q26" i="34"/>
  <c r="U26" i="34"/>
  <c r="I27" i="34"/>
  <c r="M27" i="34"/>
  <c r="Q27" i="34"/>
  <c r="U27" i="34"/>
  <c r="I28" i="34"/>
  <c r="M28" i="34"/>
  <c r="Q28" i="34"/>
  <c r="U28" i="34"/>
  <c r="I29" i="34"/>
  <c r="M29" i="34"/>
  <c r="Q29" i="34"/>
  <c r="U29" i="34"/>
  <c r="I30" i="34"/>
  <c r="M30" i="34"/>
  <c r="Q30" i="34"/>
  <c r="U30" i="34"/>
  <c r="I31" i="34"/>
  <c r="M31" i="34"/>
  <c r="Q31" i="34"/>
  <c r="U31" i="34"/>
  <c r="I32" i="34"/>
  <c r="M32" i="34"/>
  <c r="Q32" i="34"/>
  <c r="U32" i="34"/>
  <c r="I33" i="34"/>
  <c r="M33" i="34"/>
  <c r="Q33" i="34"/>
  <c r="U33" i="34"/>
  <c r="K34" i="34"/>
  <c r="S34" i="34"/>
  <c r="AA34" i="34"/>
  <c r="I35" i="34"/>
  <c r="U35" i="34"/>
  <c r="K36" i="34"/>
  <c r="O36" i="34"/>
  <c r="S36" i="34"/>
  <c r="W36" i="34"/>
  <c r="AA36" i="34"/>
  <c r="K37" i="34"/>
  <c r="O37" i="34"/>
  <c r="S37" i="34"/>
  <c r="W37" i="34"/>
  <c r="AA37" i="34"/>
  <c r="K38" i="34"/>
  <c r="O38" i="34"/>
  <c r="S38" i="34"/>
  <c r="W38" i="34"/>
  <c r="AA38" i="34"/>
  <c r="K39" i="34"/>
  <c r="O39" i="34"/>
  <c r="S39" i="34"/>
  <c r="W39" i="34"/>
  <c r="AA39" i="34"/>
  <c r="K40" i="34"/>
  <c r="O40" i="34"/>
  <c r="S40" i="34"/>
  <c r="W40" i="34"/>
  <c r="AA40" i="34"/>
  <c r="K41" i="34"/>
  <c r="O41" i="34"/>
  <c r="S41" i="34"/>
  <c r="W41" i="34"/>
  <c r="AA41" i="34"/>
  <c r="K42" i="34"/>
  <c r="O42" i="34"/>
  <c r="S42" i="34"/>
  <c r="W42" i="34"/>
  <c r="AA42" i="34"/>
  <c r="G43" i="34"/>
  <c r="J45" i="34"/>
  <c r="R45" i="34"/>
  <c r="J46" i="34"/>
  <c r="R46" i="34"/>
  <c r="Z46" i="34"/>
  <c r="J47" i="34"/>
  <c r="R47" i="34"/>
  <c r="Z47" i="34"/>
  <c r="J48" i="34"/>
  <c r="R48" i="34"/>
  <c r="Z48" i="34"/>
  <c r="J49" i="34"/>
  <c r="U49" i="34"/>
  <c r="O50" i="34"/>
  <c r="J51" i="34"/>
  <c r="U51" i="34"/>
  <c r="O52" i="34"/>
  <c r="J53" i="34"/>
  <c r="U53" i="34"/>
  <c r="O54" i="34"/>
  <c r="J55" i="34"/>
  <c r="U55" i="34"/>
  <c r="O56" i="34"/>
  <c r="J57" i="34"/>
  <c r="U57" i="34"/>
  <c r="O58" i="34"/>
  <c r="J59" i="34"/>
  <c r="U59" i="34"/>
  <c r="O60" i="34"/>
  <c r="J61" i="34"/>
  <c r="U61" i="34"/>
  <c r="L36" i="34"/>
  <c r="P36" i="34"/>
  <c r="T36" i="34"/>
  <c r="X36" i="34"/>
  <c r="L37" i="34"/>
  <c r="P37" i="34"/>
  <c r="T37" i="34"/>
  <c r="X37" i="34"/>
  <c r="L38" i="34"/>
  <c r="P38" i="34"/>
  <c r="T38" i="34"/>
  <c r="X38" i="34"/>
  <c r="L39" i="34"/>
  <c r="P39" i="34"/>
  <c r="T39" i="34"/>
  <c r="X39" i="34"/>
  <c r="L40" i="34"/>
  <c r="P40" i="34"/>
  <c r="T40" i="34"/>
  <c r="X40" i="34"/>
  <c r="L41" i="34"/>
  <c r="P41" i="34"/>
  <c r="T41" i="34"/>
  <c r="X41" i="34"/>
  <c r="L42" i="34"/>
  <c r="P42" i="34"/>
  <c r="T42" i="34"/>
  <c r="X42" i="34"/>
  <c r="AA45" i="34"/>
  <c r="W45" i="34"/>
  <c r="S45" i="34"/>
  <c r="O45" i="34"/>
  <c r="K45" i="34"/>
  <c r="Y45" i="34"/>
  <c r="U45" i="34"/>
  <c r="Q45" i="34"/>
  <c r="M45" i="34"/>
  <c r="L45" i="34"/>
  <c r="T45" i="34"/>
  <c r="L46" i="34"/>
  <c r="L47" i="34"/>
  <c r="L48" i="34"/>
  <c r="M49" i="34"/>
  <c r="W49" i="34"/>
  <c r="X50" i="34"/>
  <c r="T50" i="34"/>
  <c r="P50" i="34"/>
  <c r="L50" i="34"/>
  <c r="AA50" i="34"/>
  <c r="V50" i="34"/>
  <c r="Q50" i="34"/>
  <c r="K50" i="34"/>
  <c r="Y50" i="34"/>
  <c r="S50" i="34"/>
  <c r="N50" i="34"/>
  <c r="I50" i="34"/>
  <c r="R50" i="34"/>
  <c r="M51" i="34"/>
  <c r="W51" i="34"/>
  <c r="X52" i="34"/>
  <c r="T52" i="34"/>
  <c r="P52" i="34"/>
  <c r="L52" i="34"/>
  <c r="AA52" i="34"/>
  <c r="V52" i="34"/>
  <c r="Q52" i="34"/>
  <c r="K52" i="34"/>
  <c r="Y52" i="34"/>
  <c r="S52" i="34"/>
  <c r="N52" i="34"/>
  <c r="I52" i="34"/>
  <c r="R52" i="34"/>
  <c r="M53" i="34"/>
  <c r="W53" i="34"/>
  <c r="X54" i="34"/>
  <c r="T54" i="34"/>
  <c r="P54" i="34"/>
  <c r="L54" i="34"/>
  <c r="AA54" i="34"/>
  <c r="V54" i="34"/>
  <c r="Q54" i="34"/>
  <c r="K54" i="34"/>
  <c r="Y54" i="34"/>
  <c r="S54" i="34"/>
  <c r="N54" i="34"/>
  <c r="I54" i="34"/>
  <c r="R54" i="34"/>
  <c r="M55" i="34"/>
  <c r="W55" i="34"/>
  <c r="X56" i="34"/>
  <c r="T56" i="34"/>
  <c r="P56" i="34"/>
  <c r="L56" i="34"/>
  <c r="AA56" i="34"/>
  <c r="V56" i="34"/>
  <c r="Q56" i="34"/>
  <c r="K56" i="34"/>
  <c r="Y56" i="34"/>
  <c r="S56" i="34"/>
  <c r="N56" i="34"/>
  <c r="I56" i="34"/>
  <c r="R56" i="34"/>
  <c r="M57" i="34"/>
  <c r="W57" i="34"/>
  <c r="X58" i="34"/>
  <c r="T58" i="34"/>
  <c r="P58" i="34"/>
  <c r="L58" i="34"/>
  <c r="AA58" i="34"/>
  <c r="V58" i="34"/>
  <c r="Q58" i="34"/>
  <c r="K58" i="34"/>
  <c r="Y58" i="34"/>
  <c r="S58" i="34"/>
  <c r="N58" i="34"/>
  <c r="I58" i="34"/>
  <c r="R58" i="34"/>
  <c r="X60" i="34"/>
  <c r="T60" i="34"/>
  <c r="P60" i="34"/>
  <c r="L60" i="34"/>
  <c r="AA60" i="34"/>
  <c r="V60" i="34"/>
  <c r="Q60" i="34"/>
  <c r="K60" i="34"/>
  <c r="Y60" i="34"/>
  <c r="S60" i="34"/>
  <c r="N60" i="34"/>
  <c r="I60" i="34"/>
  <c r="R60" i="34"/>
  <c r="X62" i="34"/>
  <c r="T62" i="34"/>
  <c r="P62" i="34"/>
  <c r="L62" i="34"/>
  <c r="AA62" i="34"/>
  <c r="V62" i="34"/>
  <c r="Q62" i="34"/>
  <c r="K62" i="34"/>
  <c r="Y62" i="34"/>
  <c r="S62" i="34"/>
  <c r="N62" i="34"/>
  <c r="I62" i="34"/>
  <c r="W62" i="34"/>
  <c r="R62" i="34"/>
  <c r="AA46" i="34"/>
  <c r="W46" i="34"/>
  <c r="S46" i="34"/>
  <c r="O46" i="34"/>
  <c r="K46" i="34"/>
  <c r="Y46" i="34"/>
  <c r="U46" i="34"/>
  <c r="Q46" i="34"/>
  <c r="M46" i="34"/>
  <c r="I46" i="34"/>
  <c r="N46" i="34"/>
  <c r="V46" i="34"/>
  <c r="AA47" i="34"/>
  <c r="W47" i="34"/>
  <c r="S47" i="34"/>
  <c r="O47" i="34"/>
  <c r="K47" i="34"/>
  <c r="Y47" i="34"/>
  <c r="U47" i="34"/>
  <c r="Q47" i="34"/>
  <c r="M47" i="34"/>
  <c r="I47" i="34"/>
  <c r="N47" i="34"/>
  <c r="V47" i="34"/>
  <c r="AA48" i="34"/>
  <c r="W48" i="34"/>
  <c r="S48" i="34"/>
  <c r="O48" i="34"/>
  <c r="K48" i="34"/>
  <c r="Y48" i="34"/>
  <c r="U48" i="34"/>
  <c r="Q48" i="34"/>
  <c r="M48" i="34"/>
  <c r="I48" i="34"/>
  <c r="N48" i="34"/>
  <c r="V48" i="34"/>
  <c r="O49" i="34"/>
  <c r="J50" i="34"/>
  <c r="U50" i="34"/>
  <c r="O51" i="34"/>
  <c r="J52" i="34"/>
  <c r="U52" i="34"/>
  <c r="O53" i="34"/>
  <c r="J54" i="34"/>
  <c r="U54" i="34"/>
  <c r="O55" i="34"/>
  <c r="J56" i="34"/>
  <c r="U56" i="34"/>
  <c r="O57" i="34"/>
  <c r="J58" i="34"/>
  <c r="U58" i="34"/>
  <c r="O59" i="34"/>
  <c r="J60" i="34"/>
  <c r="U60" i="34"/>
  <c r="O61" i="34"/>
  <c r="J62" i="34"/>
  <c r="U62" i="34"/>
  <c r="J36" i="34"/>
  <c r="AB36" i="34" s="1"/>
  <c r="N36" i="34"/>
  <c r="R36" i="34"/>
  <c r="V36" i="34"/>
  <c r="J37" i="34"/>
  <c r="N37" i="34"/>
  <c r="R37" i="34"/>
  <c r="V37" i="34"/>
  <c r="J38" i="34"/>
  <c r="N38" i="34"/>
  <c r="R38" i="34"/>
  <c r="V38" i="34"/>
  <c r="J39" i="34"/>
  <c r="AB39" i="34" s="1"/>
  <c r="N39" i="34"/>
  <c r="R39" i="34"/>
  <c r="V39" i="34"/>
  <c r="J40" i="34"/>
  <c r="AB40" i="34" s="1"/>
  <c r="N40" i="34"/>
  <c r="R40" i="34"/>
  <c r="V40" i="34"/>
  <c r="J41" i="34"/>
  <c r="N41" i="34"/>
  <c r="R41" i="34"/>
  <c r="V41" i="34"/>
  <c r="J42" i="34"/>
  <c r="AB42" i="34" s="1"/>
  <c r="N42" i="34"/>
  <c r="R42" i="34"/>
  <c r="V42" i="34"/>
  <c r="I45" i="34"/>
  <c r="P45" i="34"/>
  <c r="X45" i="34"/>
  <c r="H46" i="34"/>
  <c r="P46" i="34"/>
  <c r="X46" i="34"/>
  <c r="H47" i="34"/>
  <c r="P47" i="34"/>
  <c r="X47" i="34"/>
  <c r="H48" i="34"/>
  <c r="P48" i="34"/>
  <c r="X48" i="34"/>
  <c r="X49" i="34"/>
  <c r="T49" i="34"/>
  <c r="P49" i="34"/>
  <c r="L49" i="34"/>
  <c r="Y49" i="34"/>
  <c r="S49" i="34"/>
  <c r="N49" i="34"/>
  <c r="I49" i="34"/>
  <c r="AA49" i="34"/>
  <c r="V49" i="34"/>
  <c r="Q49" i="34"/>
  <c r="K49" i="34"/>
  <c r="R49" i="34"/>
  <c r="M50" i="34"/>
  <c r="W50" i="34"/>
  <c r="X51" i="34"/>
  <c r="T51" i="34"/>
  <c r="P51" i="34"/>
  <c r="L51" i="34"/>
  <c r="Y51" i="34"/>
  <c r="S51" i="34"/>
  <c r="N51" i="34"/>
  <c r="I51" i="34"/>
  <c r="AA51" i="34"/>
  <c r="V51" i="34"/>
  <c r="Q51" i="34"/>
  <c r="K51" i="34"/>
  <c r="R51" i="34"/>
  <c r="M52" i="34"/>
  <c r="W52" i="34"/>
  <c r="X53" i="34"/>
  <c r="T53" i="34"/>
  <c r="P53" i="34"/>
  <c r="L53" i="34"/>
  <c r="Y53" i="34"/>
  <c r="S53" i="34"/>
  <c r="N53" i="34"/>
  <c r="I53" i="34"/>
  <c r="AA53" i="34"/>
  <c r="V53" i="34"/>
  <c r="Q53" i="34"/>
  <c r="K53" i="34"/>
  <c r="R53" i="34"/>
  <c r="M54" i="34"/>
  <c r="W54" i="34"/>
  <c r="X55" i="34"/>
  <c r="T55" i="34"/>
  <c r="P55" i="34"/>
  <c r="L55" i="34"/>
  <c r="Y55" i="34"/>
  <c r="S55" i="34"/>
  <c r="N55" i="34"/>
  <c r="I55" i="34"/>
  <c r="AA55" i="34"/>
  <c r="V55" i="34"/>
  <c r="Q55" i="34"/>
  <c r="K55" i="34"/>
  <c r="R55" i="34"/>
  <c r="M56" i="34"/>
  <c r="W56" i="34"/>
  <c r="X57" i="34"/>
  <c r="T57" i="34"/>
  <c r="P57" i="34"/>
  <c r="L57" i="34"/>
  <c r="Y57" i="34"/>
  <c r="S57" i="34"/>
  <c r="N57" i="34"/>
  <c r="I57" i="34"/>
  <c r="AA57" i="34"/>
  <c r="V57" i="34"/>
  <c r="Q57" i="34"/>
  <c r="K57" i="34"/>
  <c r="R57" i="34"/>
  <c r="M58" i="34"/>
  <c r="W58" i="34"/>
  <c r="X59" i="34"/>
  <c r="T59" i="34"/>
  <c r="P59" i="34"/>
  <c r="L59" i="34"/>
  <c r="Y59" i="34"/>
  <c r="S59" i="34"/>
  <c r="N59" i="34"/>
  <c r="I59" i="34"/>
  <c r="AA59" i="34"/>
  <c r="V59" i="34"/>
  <c r="Q59" i="34"/>
  <c r="K59" i="34"/>
  <c r="R59" i="34"/>
  <c r="M60" i="34"/>
  <c r="W60" i="34"/>
  <c r="X61" i="34"/>
  <c r="T61" i="34"/>
  <c r="P61" i="34"/>
  <c r="L61" i="34"/>
  <c r="Y61" i="34"/>
  <c r="S61" i="34"/>
  <c r="N61" i="34"/>
  <c r="I61" i="34"/>
  <c r="AA61" i="34"/>
  <c r="V61" i="34"/>
  <c r="Q61" i="34"/>
  <c r="K61" i="34"/>
  <c r="R61" i="34"/>
  <c r="M62" i="34"/>
  <c r="Z62" i="34"/>
  <c r="H49" i="34"/>
  <c r="H51" i="34"/>
  <c r="H53" i="34"/>
  <c r="H55" i="34"/>
  <c r="H57" i="34"/>
  <c r="H59" i="34"/>
  <c r="H61" i="34"/>
  <c r="H50" i="34"/>
  <c r="H52" i="34"/>
  <c r="H54" i="34"/>
  <c r="H56" i="34"/>
  <c r="H58" i="34"/>
  <c r="H60" i="34"/>
  <c r="H62" i="34"/>
  <c r="A9" i="33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F41" i="33"/>
  <c r="G41" i="33" s="1"/>
  <c r="F15" i="33"/>
  <c r="G15" i="33" s="1"/>
  <c r="F16" i="33"/>
  <c r="G16" i="33" s="1"/>
  <c r="F17" i="33"/>
  <c r="F18" i="33"/>
  <c r="G18" i="33" s="1"/>
  <c r="M18" i="33" s="1"/>
  <c r="F19" i="33"/>
  <c r="F20" i="33"/>
  <c r="F21" i="33"/>
  <c r="G21" i="33" s="1"/>
  <c r="F22" i="33"/>
  <c r="F23" i="33"/>
  <c r="G23" i="33" s="1"/>
  <c r="F24" i="33"/>
  <c r="F25" i="33"/>
  <c r="F26" i="33"/>
  <c r="F27" i="33"/>
  <c r="G27" i="33" s="1"/>
  <c r="F28" i="33"/>
  <c r="G28" i="33" s="1"/>
  <c r="F29" i="33"/>
  <c r="G29" i="33" s="1"/>
  <c r="F30" i="33"/>
  <c r="F31" i="33"/>
  <c r="G31" i="33" s="1"/>
  <c r="F32" i="33"/>
  <c r="F33" i="33"/>
  <c r="G33" i="33" s="1"/>
  <c r="F34" i="33"/>
  <c r="G34" i="33" s="1"/>
  <c r="F35" i="33"/>
  <c r="F36" i="33"/>
  <c r="G36" i="33" s="1"/>
  <c r="F37" i="33"/>
  <c r="F38" i="33"/>
  <c r="G38" i="33" s="1"/>
  <c r="F39" i="33"/>
  <c r="G39" i="33" s="1"/>
  <c r="F40" i="33"/>
  <c r="G40" i="33" s="1"/>
  <c r="F42" i="33"/>
  <c r="F43" i="33"/>
  <c r="G43" i="33" s="1"/>
  <c r="I43" i="33" s="1"/>
  <c r="F44" i="33"/>
  <c r="G44" i="33" s="1"/>
  <c r="F45" i="33"/>
  <c r="F46" i="33"/>
  <c r="G46" i="33" s="1"/>
  <c r="F47" i="33"/>
  <c r="G47" i="33" s="1"/>
  <c r="F48" i="33"/>
  <c r="G48" i="33" s="1"/>
  <c r="F49" i="33"/>
  <c r="G49" i="33" s="1"/>
  <c r="F50" i="33"/>
  <c r="G50" i="33" s="1"/>
  <c r="S50" i="33" s="1"/>
  <c r="F51" i="33"/>
  <c r="G51" i="33" s="1"/>
  <c r="F52" i="33"/>
  <c r="G52" i="33" s="1"/>
  <c r="F53" i="33"/>
  <c r="G53" i="33" s="1"/>
  <c r="F54" i="33"/>
  <c r="G54" i="33" s="1"/>
  <c r="F55" i="33"/>
  <c r="G55" i="33" s="1"/>
  <c r="O55" i="33" s="1"/>
  <c r="F56" i="33"/>
  <c r="G56" i="33" s="1"/>
  <c r="F57" i="33"/>
  <c r="G57" i="33" s="1"/>
  <c r="O57" i="33" s="1"/>
  <c r="F58" i="33"/>
  <c r="G58" i="33" s="1"/>
  <c r="O58" i="33" s="1"/>
  <c r="F59" i="33"/>
  <c r="F60" i="33"/>
  <c r="G60" i="33" s="1"/>
  <c r="F61" i="33"/>
  <c r="G61" i="33" s="1"/>
  <c r="F62" i="33"/>
  <c r="G62" i="33" s="1"/>
  <c r="P62" i="33" s="1"/>
  <c r="F12" i="33"/>
  <c r="F9" i="33"/>
  <c r="G9" i="33" s="1"/>
  <c r="P9" i="33" s="1"/>
  <c r="F10" i="33"/>
  <c r="G10" i="33" s="1"/>
  <c r="F11" i="33"/>
  <c r="AB13" i="33"/>
  <c r="AB7" i="33"/>
  <c r="F8" i="33"/>
  <c r="G8" i="33" s="1"/>
  <c r="F14" i="33"/>
  <c r="G14" i="33" s="1"/>
  <c r="G231" i="32"/>
  <c r="G230" i="32"/>
  <c r="G147" i="32"/>
  <c r="G136" i="32"/>
  <c r="G95" i="32"/>
  <c r="G100" i="32"/>
  <c r="G16" i="32"/>
  <c r="G4" i="32"/>
  <c r="G7" i="32"/>
  <c r="G25" i="32"/>
  <c r="G31" i="32"/>
  <c r="G57" i="32"/>
  <c r="G62" i="32"/>
  <c r="G117" i="32"/>
  <c r="G130" i="32"/>
  <c r="G141" i="32"/>
  <c r="G144" i="32"/>
  <c r="G151" i="32"/>
  <c r="G157" i="32"/>
  <c r="G169" i="32"/>
  <c r="G184" i="32"/>
  <c r="G193" i="32"/>
  <c r="G198" i="32"/>
  <c r="G225" i="32"/>
  <c r="G238" i="32"/>
  <c r="AB15" i="35" l="1"/>
  <c r="AB40" i="35"/>
  <c r="AB49" i="35"/>
  <c r="AB58" i="35"/>
  <c r="AB45" i="35"/>
  <c r="AB51" i="35"/>
  <c r="AB28" i="35"/>
  <c r="AB30" i="35"/>
  <c r="AB27" i="35"/>
  <c r="AB13" i="35"/>
  <c r="AB29" i="35"/>
  <c r="AB24" i="35"/>
  <c r="AB38" i="35"/>
  <c r="AB48" i="35"/>
  <c r="AB54" i="35"/>
  <c r="AB16" i="35"/>
  <c r="AB26" i="35"/>
  <c r="AB33" i="35"/>
  <c r="AB39" i="35"/>
  <c r="AB23" i="35"/>
  <c r="AB20" i="35"/>
  <c r="AB31" i="35"/>
  <c r="AB35" i="35"/>
  <c r="AB36" i="35"/>
  <c r="AB46" i="35"/>
  <c r="AB57" i="35"/>
  <c r="AB52" i="35"/>
  <c r="AB50" i="35"/>
  <c r="AB14" i="35"/>
  <c r="AB19" i="35"/>
  <c r="AB25" i="35"/>
  <c r="AB22" i="35"/>
  <c r="AB21" i="35"/>
  <c r="AB37" i="35"/>
  <c r="AB56" i="35"/>
  <c r="AB32" i="35"/>
  <c r="AB53" i="35"/>
  <c r="AB12" i="35"/>
  <c r="AB34" i="35"/>
  <c r="AB47" i="35"/>
  <c r="AB55" i="35"/>
  <c r="AB38" i="34"/>
  <c r="R16" i="34"/>
  <c r="S16" i="34"/>
  <c r="T16" i="34"/>
  <c r="Q16" i="34"/>
  <c r="K35" i="34"/>
  <c r="M35" i="34"/>
  <c r="Y35" i="34"/>
  <c r="AB35" i="34" s="1"/>
  <c r="H35" i="34"/>
  <c r="V16" i="34"/>
  <c r="W16" i="34"/>
  <c r="X16" i="34"/>
  <c r="Z41" i="34"/>
  <c r="Y41" i="34"/>
  <c r="I41" i="34"/>
  <c r="Q41" i="34"/>
  <c r="AB41" i="34" s="1"/>
  <c r="M41" i="34"/>
  <c r="U41" i="34"/>
  <c r="Z37" i="34"/>
  <c r="Y37" i="34"/>
  <c r="I37" i="34"/>
  <c r="Q37" i="34"/>
  <c r="M37" i="34"/>
  <c r="U37" i="34"/>
  <c r="H41" i="34"/>
  <c r="H22" i="34"/>
  <c r="AB37" i="34"/>
  <c r="L16" i="34"/>
  <c r="K16" i="34"/>
  <c r="AB33" i="34"/>
  <c r="AB32" i="34"/>
  <c r="AB31" i="34"/>
  <c r="AB30" i="34"/>
  <c r="AB29" i="34"/>
  <c r="AB28" i="34"/>
  <c r="AB27" i="34"/>
  <c r="AB26" i="34"/>
  <c r="AB25" i="34"/>
  <c r="AB24" i="34"/>
  <c r="AB23" i="34"/>
  <c r="AB22" i="34"/>
  <c r="AB17" i="34"/>
  <c r="N16" i="34"/>
  <c r="AB16" i="34" s="1"/>
  <c r="O16" i="34"/>
  <c r="P16" i="34"/>
  <c r="M16" i="34"/>
  <c r="H37" i="34"/>
  <c r="H16" i="34"/>
  <c r="AB21" i="34"/>
  <c r="AB18" i="34"/>
  <c r="AB61" i="34"/>
  <c r="AB53" i="34"/>
  <c r="AB55" i="34"/>
  <c r="AB45" i="34"/>
  <c r="AB48" i="34"/>
  <c r="AB47" i="34"/>
  <c r="AB46" i="34"/>
  <c r="AB62" i="34"/>
  <c r="AB54" i="34"/>
  <c r="AB34" i="34"/>
  <c r="Y10" i="34"/>
  <c r="U10" i="34"/>
  <c r="Q10" i="34"/>
  <c r="M10" i="34"/>
  <c r="I10" i="34"/>
  <c r="X10" i="34"/>
  <c r="T10" i="34"/>
  <c r="P10" i="34"/>
  <c r="L10" i="34"/>
  <c r="AA10" i="34"/>
  <c r="W10" i="34"/>
  <c r="S10" i="34"/>
  <c r="O10" i="34"/>
  <c r="K10" i="34"/>
  <c r="Z10" i="34"/>
  <c r="V10" i="34"/>
  <c r="R10" i="34"/>
  <c r="N10" i="34"/>
  <c r="J10" i="34"/>
  <c r="AB57" i="34"/>
  <c r="AB49" i="34"/>
  <c r="AB60" i="34"/>
  <c r="AB56" i="34"/>
  <c r="Z43" i="34"/>
  <c r="V43" i="34"/>
  <c r="R43" i="34"/>
  <c r="N43" i="34"/>
  <c r="J43" i="34"/>
  <c r="Y43" i="34"/>
  <c r="U43" i="34"/>
  <c r="Q43" i="34"/>
  <c r="M43" i="34"/>
  <c r="I43" i="34"/>
  <c r="X43" i="34"/>
  <c r="T43" i="34"/>
  <c r="P43" i="34"/>
  <c r="L43" i="34"/>
  <c r="AA43" i="34"/>
  <c r="W43" i="34"/>
  <c r="S43" i="34"/>
  <c r="O43" i="34"/>
  <c r="K43" i="34"/>
  <c r="AB14" i="34"/>
  <c r="Y9" i="34"/>
  <c r="U9" i="34"/>
  <c r="Q9" i="34"/>
  <c r="M9" i="34"/>
  <c r="I9" i="34"/>
  <c r="X9" i="34"/>
  <c r="T9" i="34"/>
  <c r="P9" i="34"/>
  <c r="L9" i="34"/>
  <c r="AA9" i="34"/>
  <c r="W9" i="34"/>
  <c r="S9" i="34"/>
  <c r="O9" i="34"/>
  <c r="K9" i="34"/>
  <c r="Z9" i="34"/>
  <c r="V9" i="34"/>
  <c r="R9" i="34"/>
  <c r="N9" i="34"/>
  <c r="J9" i="34"/>
  <c r="AB59" i="34"/>
  <c r="AB51" i="34"/>
  <c r="AB58" i="34"/>
  <c r="AB50" i="34"/>
  <c r="AB15" i="34"/>
  <c r="AA12" i="34"/>
  <c r="W12" i="34"/>
  <c r="S12" i="34"/>
  <c r="O12" i="34"/>
  <c r="X12" i="34"/>
  <c r="T12" i="34"/>
  <c r="P12" i="34"/>
  <c r="L12" i="34"/>
  <c r="V12" i="34"/>
  <c r="N12" i="34"/>
  <c r="I12" i="34"/>
  <c r="U12" i="34"/>
  <c r="M12" i="34"/>
  <c r="Z12" i="34"/>
  <c r="R12" i="34"/>
  <c r="K12" i="34"/>
  <c r="Y12" i="34"/>
  <c r="Q12" i="34"/>
  <c r="J12" i="34"/>
  <c r="Y8" i="34"/>
  <c r="U8" i="34"/>
  <c r="Q8" i="34"/>
  <c r="M8" i="34"/>
  <c r="I8" i="34"/>
  <c r="X8" i="34"/>
  <c r="T8" i="34"/>
  <c r="P8" i="34"/>
  <c r="L8" i="34"/>
  <c r="K8" i="34"/>
  <c r="AA8" i="34"/>
  <c r="W8" i="34"/>
  <c r="S8" i="34"/>
  <c r="O8" i="34"/>
  <c r="Z8" i="34"/>
  <c r="V8" i="34"/>
  <c r="R8" i="34"/>
  <c r="N8" i="34"/>
  <c r="J8" i="34"/>
  <c r="H8" i="34"/>
  <c r="AB52" i="34"/>
  <c r="Y11" i="34"/>
  <c r="U11" i="34"/>
  <c r="Q11" i="34"/>
  <c r="M11" i="34"/>
  <c r="I11" i="34"/>
  <c r="X11" i="34"/>
  <c r="T11" i="34"/>
  <c r="P11" i="34"/>
  <c r="L11" i="34"/>
  <c r="AA11" i="34"/>
  <c r="W11" i="34"/>
  <c r="S11" i="34"/>
  <c r="O11" i="34"/>
  <c r="K11" i="34"/>
  <c r="Z11" i="34"/>
  <c r="V11" i="34"/>
  <c r="R11" i="34"/>
  <c r="N11" i="34"/>
  <c r="J11" i="34"/>
  <c r="H12" i="34"/>
  <c r="G59" i="33"/>
  <c r="O59" i="33" s="1"/>
  <c r="G30" i="33"/>
  <c r="Y30" i="33" s="1"/>
  <c r="G22" i="33"/>
  <c r="N22" i="33" s="1"/>
  <c r="G42" i="33"/>
  <c r="Q42" i="33" s="1"/>
  <c r="G25" i="33"/>
  <c r="U25" i="33" s="1"/>
  <c r="G35" i="33"/>
  <c r="L35" i="33" s="1"/>
  <c r="G32" i="33"/>
  <c r="J32" i="33" s="1"/>
  <c r="G24" i="33"/>
  <c r="W24" i="33" s="1"/>
  <c r="S41" i="33"/>
  <c r="H41" i="33"/>
  <c r="I41" i="33"/>
  <c r="T41" i="33"/>
  <c r="U41" i="33"/>
  <c r="R41" i="33"/>
  <c r="Q41" i="33"/>
  <c r="P41" i="33"/>
  <c r="AA41" i="33"/>
  <c r="O41" i="33"/>
  <c r="Z41" i="33"/>
  <c r="N41" i="33"/>
  <c r="Y41" i="33"/>
  <c r="M41" i="33"/>
  <c r="X41" i="33"/>
  <c r="L41" i="33"/>
  <c r="W41" i="33"/>
  <c r="K41" i="33"/>
  <c r="V41" i="33"/>
  <c r="J41" i="33"/>
  <c r="T50" i="33"/>
  <c r="O50" i="33"/>
  <c r="T52" i="33"/>
  <c r="M52" i="33"/>
  <c r="Z15" i="33"/>
  <c r="X15" i="33"/>
  <c r="W42" i="33"/>
  <c r="Q30" i="33"/>
  <c r="P10" i="33"/>
  <c r="L10" i="33"/>
  <c r="S10" i="33"/>
  <c r="P60" i="33"/>
  <c r="T60" i="33"/>
  <c r="I60" i="33"/>
  <c r="J28" i="33"/>
  <c r="M28" i="33"/>
  <c r="W28" i="33"/>
  <c r="R48" i="33"/>
  <c r="T48" i="33"/>
  <c r="V48" i="33"/>
  <c r="Y48" i="33"/>
  <c r="I48" i="33"/>
  <c r="L48" i="33"/>
  <c r="I16" i="33"/>
  <c r="K16" i="33"/>
  <c r="V16" i="33"/>
  <c r="Y16" i="33"/>
  <c r="H39" i="33"/>
  <c r="P39" i="33"/>
  <c r="G12" i="33"/>
  <c r="Z12" i="33" s="1"/>
  <c r="H50" i="33"/>
  <c r="H44" i="33"/>
  <c r="Z25" i="33"/>
  <c r="H48" i="33"/>
  <c r="M43" i="33"/>
  <c r="V25" i="33"/>
  <c r="K42" i="33"/>
  <c r="N25" i="33"/>
  <c r="P25" i="33"/>
  <c r="U52" i="33"/>
  <c r="AA42" i="33"/>
  <c r="L25" i="33"/>
  <c r="H22" i="33"/>
  <c r="H10" i="33"/>
  <c r="H60" i="33"/>
  <c r="P35" i="33"/>
  <c r="J15" i="33"/>
  <c r="U50" i="33"/>
  <c r="U42" i="33"/>
  <c r="H28" i="33"/>
  <c r="O56" i="33"/>
  <c r="S56" i="33"/>
  <c r="P61" i="33"/>
  <c r="AA61" i="33"/>
  <c r="O61" i="33"/>
  <c r="I61" i="33"/>
  <c r="T61" i="33"/>
  <c r="U61" i="33"/>
  <c r="H34" i="33"/>
  <c r="Q34" i="33"/>
  <c r="S34" i="33"/>
  <c r="T34" i="33"/>
  <c r="U34" i="33"/>
  <c r="V34" i="33"/>
  <c r="W34" i="33"/>
  <c r="N34" i="33"/>
  <c r="N27" i="33"/>
  <c r="P27" i="33"/>
  <c r="Q27" i="33"/>
  <c r="R27" i="33"/>
  <c r="S27" i="33"/>
  <c r="V27" i="33"/>
  <c r="W27" i="33"/>
  <c r="K27" i="33"/>
  <c r="X27" i="33"/>
  <c r="J27" i="33"/>
  <c r="Y27" i="33"/>
  <c r="Z27" i="33"/>
  <c r="L27" i="33"/>
  <c r="M27" i="33"/>
  <c r="T47" i="33"/>
  <c r="I47" i="33"/>
  <c r="P47" i="33"/>
  <c r="W47" i="33"/>
  <c r="O33" i="33"/>
  <c r="P33" i="33"/>
  <c r="Q33" i="33"/>
  <c r="S33" i="33"/>
  <c r="I33" i="33"/>
  <c r="T33" i="33"/>
  <c r="U33" i="33"/>
  <c r="V33" i="33"/>
  <c r="W33" i="33"/>
  <c r="H33" i="33"/>
  <c r="Y33" i="33"/>
  <c r="J33" i="33"/>
  <c r="N33" i="33"/>
  <c r="H14" i="33"/>
  <c r="M14" i="33"/>
  <c r="N14" i="33"/>
  <c r="S14" i="33"/>
  <c r="T14" i="33"/>
  <c r="U14" i="33"/>
  <c r="W14" i="33"/>
  <c r="Y14" i="33"/>
  <c r="L8" i="33"/>
  <c r="T8" i="33"/>
  <c r="T51" i="33"/>
  <c r="N51" i="33"/>
  <c r="O51" i="33"/>
  <c r="P51" i="33"/>
  <c r="Q51" i="33"/>
  <c r="R51" i="33"/>
  <c r="U51" i="33"/>
  <c r="J51" i="33"/>
  <c r="Y51" i="33"/>
  <c r="AA51" i="33"/>
  <c r="V51" i="33"/>
  <c r="I51" i="33"/>
  <c r="W51" i="33"/>
  <c r="X51" i="33"/>
  <c r="K51" i="33"/>
  <c r="L51" i="33"/>
  <c r="Z51" i="33"/>
  <c r="M51" i="33"/>
  <c r="M22" i="33"/>
  <c r="U48" i="33"/>
  <c r="X28" i="33"/>
  <c r="O25" i="33"/>
  <c r="W16" i="33"/>
  <c r="AA62" i="33"/>
  <c r="V28" i="33"/>
  <c r="U16" i="33"/>
  <c r="V15" i="33"/>
  <c r="U62" i="33"/>
  <c r="H61" i="33"/>
  <c r="T59" i="33"/>
  <c r="Q48" i="33"/>
  <c r="W43" i="33"/>
  <c r="W35" i="33"/>
  <c r="S28" i="33"/>
  <c r="H27" i="33"/>
  <c r="K25" i="33"/>
  <c r="W18" i="33"/>
  <c r="S16" i="33"/>
  <c r="U15" i="33"/>
  <c r="S48" i="33"/>
  <c r="T62" i="33"/>
  <c r="S59" i="33"/>
  <c r="P48" i="33"/>
  <c r="V43" i="33"/>
  <c r="Z39" i="33"/>
  <c r="R28" i="33"/>
  <c r="H25" i="33"/>
  <c r="U18" i="33"/>
  <c r="Q16" i="33"/>
  <c r="T15" i="33"/>
  <c r="S43" i="33"/>
  <c r="Y39" i="33"/>
  <c r="AA32" i="33"/>
  <c r="Q28" i="33"/>
  <c r="Y22" i="33"/>
  <c r="S18" i="33"/>
  <c r="P16" i="33"/>
  <c r="R15" i="33"/>
  <c r="O62" i="33"/>
  <c r="O48" i="33"/>
  <c r="I62" i="33"/>
  <c r="AA60" i="33"/>
  <c r="Z52" i="33"/>
  <c r="AA48" i="33"/>
  <c r="N48" i="33"/>
  <c r="R43" i="33"/>
  <c r="X39" i="33"/>
  <c r="Z32" i="33"/>
  <c r="P28" i="33"/>
  <c r="W22" i="33"/>
  <c r="R18" i="33"/>
  <c r="O16" i="33"/>
  <c r="P15" i="33"/>
  <c r="X10" i="33"/>
  <c r="H62" i="33"/>
  <c r="U60" i="33"/>
  <c r="Z48" i="33"/>
  <c r="M48" i="33"/>
  <c r="Q43" i="33"/>
  <c r="V39" i="33"/>
  <c r="O32" i="33"/>
  <c r="N28" i="33"/>
  <c r="AA25" i="33"/>
  <c r="R22" i="33"/>
  <c r="M16" i="33"/>
  <c r="L15" i="33"/>
  <c r="T10" i="33"/>
  <c r="Q22" i="33"/>
  <c r="H8" i="33"/>
  <c r="O22" i="33"/>
  <c r="J16" i="33"/>
  <c r="S60" i="33"/>
  <c r="X48" i="33"/>
  <c r="K48" i="33"/>
  <c r="R10" i="33"/>
  <c r="O60" i="33"/>
  <c r="W48" i="33"/>
  <c r="J48" i="33"/>
  <c r="G45" i="33"/>
  <c r="U45" i="33" s="1"/>
  <c r="AA16" i="33"/>
  <c r="M23" i="33"/>
  <c r="Y23" i="33"/>
  <c r="Q23" i="33"/>
  <c r="K23" i="33"/>
  <c r="W23" i="33"/>
  <c r="S23" i="33"/>
  <c r="T23" i="33"/>
  <c r="J23" i="33"/>
  <c r="AA23" i="33"/>
  <c r="L23" i="33"/>
  <c r="N23" i="33"/>
  <c r="O23" i="33"/>
  <c r="P23" i="33"/>
  <c r="I23" i="33"/>
  <c r="R23" i="33"/>
  <c r="U23" i="33"/>
  <c r="V23" i="33"/>
  <c r="X23" i="33"/>
  <c r="Z23" i="33"/>
  <c r="I54" i="33"/>
  <c r="U54" i="33"/>
  <c r="N54" i="33"/>
  <c r="AA54" i="33"/>
  <c r="P54" i="33"/>
  <c r="O54" i="33"/>
  <c r="Q54" i="33"/>
  <c r="R54" i="33"/>
  <c r="S54" i="33"/>
  <c r="T54" i="33"/>
  <c r="V54" i="33"/>
  <c r="J54" i="33"/>
  <c r="W54" i="33"/>
  <c r="K54" i="33"/>
  <c r="X54" i="33"/>
  <c r="Z54" i="33"/>
  <c r="L54" i="33"/>
  <c r="Y54" i="33"/>
  <c r="M54" i="33"/>
  <c r="T53" i="33"/>
  <c r="K53" i="33"/>
  <c r="X53" i="33"/>
  <c r="M53" i="33"/>
  <c r="N53" i="33"/>
  <c r="L53" i="33"/>
  <c r="Y53" i="33"/>
  <c r="Z53" i="33"/>
  <c r="AA53" i="33"/>
  <c r="O53" i="33"/>
  <c r="P53" i="33"/>
  <c r="Q53" i="33"/>
  <c r="R53" i="33"/>
  <c r="S53" i="33"/>
  <c r="U53" i="33"/>
  <c r="W53" i="33"/>
  <c r="I53" i="33"/>
  <c r="V53" i="33"/>
  <c r="J53" i="33"/>
  <c r="P46" i="33"/>
  <c r="Q46" i="33"/>
  <c r="M46" i="33"/>
  <c r="AA46" i="33"/>
  <c r="N46" i="33"/>
  <c r="O46" i="33"/>
  <c r="R46" i="33"/>
  <c r="S46" i="33"/>
  <c r="T46" i="33"/>
  <c r="U46" i="33"/>
  <c r="V46" i="33"/>
  <c r="L46" i="33"/>
  <c r="I46" i="33"/>
  <c r="W46" i="33"/>
  <c r="J46" i="33"/>
  <c r="X46" i="33"/>
  <c r="K46" i="33"/>
  <c r="Y46" i="33"/>
  <c r="Z46" i="33"/>
  <c r="K31" i="33"/>
  <c r="W31" i="33"/>
  <c r="Q31" i="33"/>
  <c r="R31" i="33"/>
  <c r="S31" i="33"/>
  <c r="J31" i="33"/>
  <c r="Y31" i="33"/>
  <c r="L31" i="33"/>
  <c r="Z31" i="33"/>
  <c r="M31" i="33"/>
  <c r="AA31" i="33"/>
  <c r="N31" i="33"/>
  <c r="O31" i="33"/>
  <c r="P31" i="33"/>
  <c r="T31" i="33"/>
  <c r="U31" i="33"/>
  <c r="V31" i="33"/>
  <c r="X31" i="33"/>
  <c r="I31" i="33"/>
  <c r="H31" i="33"/>
  <c r="P38" i="33"/>
  <c r="J38" i="33"/>
  <c r="V38" i="33"/>
  <c r="M38" i="33"/>
  <c r="AA38" i="33"/>
  <c r="N38" i="33"/>
  <c r="W38" i="33"/>
  <c r="I38" i="33"/>
  <c r="X38" i="33"/>
  <c r="T38" i="33"/>
  <c r="U38" i="33"/>
  <c r="Y38" i="33"/>
  <c r="Z38" i="33"/>
  <c r="K38" i="33"/>
  <c r="L38" i="33"/>
  <c r="O38" i="33"/>
  <c r="Q38" i="33"/>
  <c r="R38" i="33"/>
  <c r="S38" i="33"/>
  <c r="I29" i="33"/>
  <c r="U29" i="33"/>
  <c r="O29" i="33"/>
  <c r="AA29" i="33"/>
  <c r="P29" i="33"/>
  <c r="Q29" i="33"/>
  <c r="W29" i="33"/>
  <c r="J29" i="33"/>
  <c r="X29" i="33"/>
  <c r="K29" i="33"/>
  <c r="Y29" i="33"/>
  <c r="L29" i="33"/>
  <c r="Z29" i="33"/>
  <c r="M29" i="33"/>
  <c r="N29" i="33"/>
  <c r="R29" i="33"/>
  <c r="S29" i="33"/>
  <c r="T29" i="33"/>
  <c r="V29" i="33"/>
  <c r="N36" i="33"/>
  <c r="Z36" i="33"/>
  <c r="T36" i="33"/>
  <c r="P36" i="33"/>
  <c r="Q36" i="33"/>
  <c r="K36" i="33"/>
  <c r="Y36" i="33"/>
  <c r="L36" i="33"/>
  <c r="AA36" i="33"/>
  <c r="W36" i="33"/>
  <c r="X36" i="33"/>
  <c r="I36" i="33"/>
  <c r="J36" i="33"/>
  <c r="M36" i="33"/>
  <c r="O36" i="33"/>
  <c r="R36" i="33"/>
  <c r="S36" i="33"/>
  <c r="U36" i="33"/>
  <c r="V36" i="33"/>
  <c r="S58" i="33"/>
  <c r="Z59" i="33"/>
  <c r="Z57" i="33"/>
  <c r="Z56" i="33"/>
  <c r="Z55" i="33"/>
  <c r="R40" i="33"/>
  <c r="L40" i="33"/>
  <c r="X40" i="33"/>
  <c r="N40" i="33"/>
  <c r="O40" i="33"/>
  <c r="I40" i="33"/>
  <c r="W40" i="33"/>
  <c r="Z62" i="33"/>
  <c r="N62" i="33"/>
  <c r="Z61" i="33"/>
  <c r="N61" i="33"/>
  <c r="Z60" i="33"/>
  <c r="N60" i="33"/>
  <c r="Y59" i="33"/>
  <c r="M59" i="33"/>
  <c r="Y58" i="33"/>
  <c r="M58" i="33"/>
  <c r="Y57" i="33"/>
  <c r="M57" i="33"/>
  <c r="Y56" i="33"/>
  <c r="M56" i="33"/>
  <c r="Y55" i="33"/>
  <c r="M55" i="33"/>
  <c r="S52" i="33"/>
  <c r="H52" i="33"/>
  <c r="AA50" i="33"/>
  <c r="N50" i="33"/>
  <c r="O47" i="33"/>
  <c r="J43" i="33"/>
  <c r="Y40" i="33"/>
  <c r="M39" i="33"/>
  <c r="N32" i="33"/>
  <c r="H21" i="33"/>
  <c r="N59" i="33"/>
  <c r="N58" i="33"/>
  <c r="N56" i="33"/>
  <c r="N55" i="33"/>
  <c r="Z40" i="33"/>
  <c r="Y62" i="33"/>
  <c r="M62" i="33"/>
  <c r="Y61" i="33"/>
  <c r="M61" i="33"/>
  <c r="Y60" i="33"/>
  <c r="M60" i="33"/>
  <c r="X59" i="33"/>
  <c r="L59" i="33"/>
  <c r="X58" i="33"/>
  <c r="L58" i="33"/>
  <c r="X57" i="33"/>
  <c r="L57" i="33"/>
  <c r="X56" i="33"/>
  <c r="L56" i="33"/>
  <c r="X55" i="33"/>
  <c r="L55" i="33"/>
  <c r="R52" i="33"/>
  <c r="Z50" i="33"/>
  <c r="M50" i="33"/>
  <c r="N47" i="33"/>
  <c r="V40" i="33"/>
  <c r="L39" i="33"/>
  <c r="M32" i="33"/>
  <c r="G26" i="33"/>
  <c r="H26" i="33" s="1"/>
  <c r="G11" i="33"/>
  <c r="H11" i="33" s="1"/>
  <c r="Z9" i="33"/>
  <c r="X62" i="33"/>
  <c r="X61" i="33"/>
  <c r="L61" i="33"/>
  <c r="L60" i="33"/>
  <c r="K59" i="33"/>
  <c r="W58" i="33"/>
  <c r="K58" i="33"/>
  <c r="W57" i="33"/>
  <c r="K57" i="33"/>
  <c r="W56" i="33"/>
  <c r="K56" i="33"/>
  <c r="W55" i="33"/>
  <c r="K55" i="33"/>
  <c r="H53" i="33"/>
  <c r="Q52" i="33"/>
  <c r="Y50" i="33"/>
  <c r="L50" i="33"/>
  <c r="H49" i="33"/>
  <c r="AA47" i="33"/>
  <c r="M47" i="33"/>
  <c r="T43" i="33"/>
  <c r="N43" i="33"/>
  <c r="Z43" i="33"/>
  <c r="K43" i="33"/>
  <c r="Y43" i="33"/>
  <c r="L43" i="33"/>
  <c r="AA43" i="33"/>
  <c r="U43" i="33"/>
  <c r="U40" i="33"/>
  <c r="J39" i="33"/>
  <c r="K32" i="33"/>
  <c r="G17" i="33"/>
  <c r="H17" i="33" s="1"/>
  <c r="X9" i="33"/>
  <c r="N57" i="33"/>
  <c r="L62" i="33"/>
  <c r="X60" i="33"/>
  <c r="W59" i="33"/>
  <c r="W62" i="33"/>
  <c r="K62" i="33"/>
  <c r="W61" i="33"/>
  <c r="K61" i="33"/>
  <c r="W60" i="33"/>
  <c r="K60" i="33"/>
  <c r="V59" i="33"/>
  <c r="J59" i="33"/>
  <c r="V58" i="33"/>
  <c r="J58" i="33"/>
  <c r="V57" i="33"/>
  <c r="J57" i="33"/>
  <c r="V56" i="33"/>
  <c r="J56" i="33"/>
  <c r="V55" i="33"/>
  <c r="J55" i="33"/>
  <c r="H54" i="33"/>
  <c r="P52" i="33"/>
  <c r="X50" i="33"/>
  <c r="K50" i="33"/>
  <c r="Z47" i="33"/>
  <c r="L47" i="33"/>
  <c r="H46" i="33"/>
  <c r="X43" i="33"/>
  <c r="T40" i="33"/>
  <c r="I39" i="33"/>
  <c r="Z58" i="33"/>
  <c r="V62" i="33"/>
  <c r="J62" i="33"/>
  <c r="V61" i="33"/>
  <c r="J61" i="33"/>
  <c r="V60" i="33"/>
  <c r="J60" i="33"/>
  <c r="U59" i="33"/>
  <c r="I59" i="33"/>
  <c r="U58" i="33"/>
  <c r="I58" i="33"/>
  <c r="U57" i="33"/>
  <c r="I57" i="33"/>
  <c r="U56" i="33"/>
  <c r="I56" i="33"/>
  <c r="U55" i="33"/>
  <c r="I55" i="33"/>
  <c r="O52" i="33"/>
  <c r="W50" i="33"/>
  <c r="J50" i="33"/>
  <c r="Y47" i="33"/>
  <c r="K47" i="33"/>
  <c r="S40" i="33"/>
  <c r="AA39" i="33"/>
  <c r="L32" i="33"/>
  <c r="X32" i="33"/>
  <c r="R32" i="33"/>
  <c r="H32" i="33"/>
  <c r="V32" i="33"/>
  <c r="I32" i="33"/>
  <c r="W32" i="33"/>
  <c r="P32" i="33"/>
  <c r="Q32" i="33"/>
  <c r="S32" i="33"/>
  <c r="T32" i="33"/>
  <c r="Q9" i="33"/>
  <c r="I9" i="33"/>
  <c r="U9" i="33"/>
  <c r="J9" i="33"/>
  <c r="V9" i="33"/>
  <c r="K9" i="33"/>
  <c r="W9" i="33"/>
  <c r="O9" i="33"/>
  <c r="AA9" i="33"/>
  <c r="R9" i="33"/>
  <c r="S9" i="33"/>
  <c r="T9" i="33"/>
  <c r="Y9" i="33"/>
  <c r="L9" i="33"/>
  <c r="M9" i="33"/>
  <c r="N9" i="33"/>
  <c r="H59" i="33"/>
  <c r="T58" i="33"/>
  <c r="H58" i="33"/>
  <c r="T57" i="33"/>
  <c r="H57" i="33"/>
  <c r="T56" i="33"/>
  <c r="H56" i="33"/>
  <c r="T55" i="33"/>
  <c r="H55" i="33"/>
  <c r="AA52" i="33"/>
  <c r="N52" i="33"/>
  <c r="V50" i="33"/>
  <c r="I50" i="33"/>
  <c r="X47" i="33"/>
  <c r="J47" i="33"/>
  <c r="Q40" i="33"/>
  <c r="Q39" i="33"/>
  <c r="K39" i="33"/>
  <c r="W39" i="33"/>
  <c r="S39" i="33"/>
  <c r="T39" i="33"/>
  <c r="N39" i="33"/>
  <c r="O39" i="33"/>
  <c r="P40" i="33"/>
  <c r="H38" i="33"/>
  <c r="H23" i="33"/>
  <c r="Y52" i="33"/>
  <c r="L52" i="33"/>
  <c r="V47" i="33"/>
  <c r="H47" i="33"/>
  <c r="K45" i="33"/>
  <c r="M40" i="33"/>
  <c r="G37" i="33"/>
  <c r="H37" i="33" s="1"/>
  <c r="J18" i="33"/>
  <c r="V18" i="33"/>
  <c r="N18" i="33"/>
  <c r="Z18" i="33"/>
  <c r="P18" i="33"/>
  <c r="T18" i="33"/>
  <c r="O18" i="33"/>
  <c r="Q18" i="33"/>
  <c r="X18" i="33"/>
  <c r="Y18" i="33"/>
  <c r="I18" i="33"/>
  <c r="AA18" i="33"/>
  <c r="K18" i="33"/>
  <c r="L18" i="33"/>
  <c r="R55" i="33"/>
  <c r="R60" i="33"/>
  <c r="Q56" i="33"/>
  <c r="X52" i="33"/>
  <c r="H36" i="33"/>
  <c r="S57" i="33"/>
  <c r="S55" i="33"/>
  <c r="R59" i="33"/>
  <c r="R57" i="33"/>
  <c r="R62" i="33"/>
  <c r="R61" i="33"/>
  <c r="Q55" i="33"/>
  <c r="R50" i="33"/>
  <c r="U47" i="33"/>
  <c r="Q62" i="33"/>
  <c r="Q60" i="33"/>
  <c r="P59" i="33"/>
  <c r="P58" i="33"/>
  <c r="P57" i="33"/>
  <c r="P56" i="33"/>
  <c r="P55" i="33"/>
  <c r="W52" i="33"/>
  <c r="J52" i="33"/>
  <c r="Q50" i="33"/>
  <c r="P43" i="33"/>
  <c r="J40" i="33"/>
  <c r="U39" i="33"/>
  <c r="Y32" i="33"/>
  <c r="J30" i="33"/>
  <c r="L30" i="33"/>
  <c r="Z30" i="33"/>
  <c r="S30" i="33"/>
  <c r="T30" i="33"/>
  <c r="I30" i="33"/>
  <c r="X30" i="33"/>
  <c r="X24" i="33"/>
  <c r="Q24" i="33"/>
  <c r="Y24" i="33"/>
  <c r="K24" i="33"/>
  <c r="AA24" i="33"/>
  <c r="N24" i="33"/>
  <c r="S62" i="33"/>
  <c r="S61" i="33"/>
  <c r="R58" i="33"/>
  <c r="R56" i="33"/>
  <c r="Q59" i="33"/>
  <c r="Q58" i="33"/>
  <c r="Q57" i="33"/>
  <c r="K52" i="33"/>
  <c r="Q47" i="33"/>
  <c r="R47" i="33"/>
  <c r="K40" i="33"/>
  <c r="Q61" i="33"/>
  <c r="AA59" i="33"/>
  <c r="AA58" i="33"/>
  <c r="AA57" i="33"/>
  <c r="AA56" i="33"/>
  <c r="AA55" i="33"/>
  <c r="V52" i="33"/>
  <c r="I52" i="33"/>
  <c r="S51" i="33"/>
  <c r="H51" i="33"/>
  <c r="P50" i="33"/>
  <c r="S47" i="33"/>
  <c r="O43" i="33"/>
  <c r="AA40" i="33"/>
  <c r="H40" i="33"/>
  <c r="R39" i="33"/>
  <c r="L34" i="33"/>
  <c r="X34" i="33"/>
  <c r="R34" i="33"/>
  <c r="O34" i="33"/>
  <c r="P34" i="33"/>
  <c r="I34" i="33"/>
  <c r="J34" i="33"/>
  <c r="Y34" i="33"/>
  <c r="K34" i="33"/>
  <c r="Z34" i="33"/>
  <c r="M34" i="33"/>
  <c r="AA34" i="33"/>
  <c r="U32" i="33"/>
  <c r="H29" i="33"/>
  <c r="S25" i="33"/>
  <c r="M25" i="33"/>
  <c r="Y25" i="33"/>
  <c r="L22" i="33"/>
  <c r="X22" i="33"/>
  <c r="P22" i="33"/>
  <c r="J22" i="33"/>
  <c r="V22" i="33"/>
  <c r="T12" i="33"/>
  <c r="S8" i="33"/>
  <c r="S35" i="33"/>
  <c r="H30" i="33"/>
  <c r="I28" i="33"/>
  <c r="U28" i="33"/>
  <c r="O28" i="33"/>
  <c r="AA28" i="33"/>
  <c r="T25" i="33"/>
  <c r="U22" i="33"/>
  <c r="AA15" i="33"/>
  <c r="I15" i="33"/>
  <c r="K14" i="33"/>
  <c r="S12" i="33"/>
  <c r="Q10" i="33"/>
  <c r="I10" i="33"/>
  <c r="U10" i="33"/>
  <c r="J10" i="33"/>
  <c r="V10" i="33"/>
  <c r="K10" i="33"/>
  <c r="W10" i="33"/>
  <c r="O10" i="33"/>
  <c r="AA10" i="33"/>
  <c r="R8" i="33"/>
  <c r="H43" i="33"/>
  <c r="L33" i="33"/>
  <c r="X33" i="33"/>
  <c r="R33" i="33"/>
  <c r="T28" i="33"/>
  <c r="R25" i="33"/>
  <c r="T22" i="33"/>
  <c r="H15" i="33"/>
  <c r="AA14" i="33"/>
  <c r="I14" i="33"/>
  <c r="Q12" i="33"/>
  <c r="Z10" i="33"/>
  <c r="P8" i="33"/>
  <c r="Q25" i="33"/>
  <c r="S22" i="33"/>
  <c r="S15" i="33"/>
  <c r="K15" i="33"/>
  <c r="W15" i="33"/>
  <c r="M15" i="33"/>
  <c r="Y15" i="33"/>
  <c r="Q15" i="33"/>
  <c r="Z14" i="33"/>
  <c r="O12" i="33"/>
  <c r="Y10" i="33"/>
  <c r="H9" i="33"/>
  <c r="N8" i="33"/>
  <c r="H18" i="33"/>
  <c r="R14" i="33"/>
  <c r="J14" i="33"/>
  <c r="V14" i="33"/>
  <c r="L14" i="33"/>
  <c r="X14" i="33"/>
  <c r="P14" i="33"/>
  <c r="N12" i="33"/>
  <c r="M8" i="33"/>
  <c r="Q8" i="33"/>
  <c r="I8" i="33"/>
  <c r="U8" i="33"/>
  <c r="J8" i="33"/>
  <c r="V8" i="33"/>
  <c r="K8" i="33"/>
  <c r="W8" i="33"/>
  <c r="O8" i="33"/>
  <c r="AA8" i="33"/>
  <c r="R12" i="33"/>
  <c r="J12" i="33"/>
  <c r="V12" i="33"/>
  <c r="L12" i="33"/>
  <c r="X12" i="33"/>
  <c r="P12" i="33"/>
  <c r="Z8" i="33"/>
  <c r="M42" i="33"/>
  <c r="Y42" i="33"/>
  <c r="AA33" i="33"/>
  <c r="M33" i="33"/>
  <c r="Z28" i="33"/>
  <c r="L28" i="33"/>
  <c r="I27" i="33"/>
  <c r="U27" i="33"/>
  <c r="O27" i="33"/>
  <c r="AA27" i="33"/>
  <c r="X25" i="33"/>
  <c r="J25" i="33"/>
  <c r="AA22" i="33"/>
  <c r="K22" i="33"/>
  <c r="O15" i="33"/>
  <c r="Q14" i="33"/>
  <c r="N10" i="33"/>
  <c r="Y8" i="33"/>
  <c r="T42" i="33"/>
  <c r="Z33" i="33"/>
  <c r="K33" i="33"/>
  <c r="Y28" i="33"/>
  <c r="K28" i="33"/>
  <c r="T27" i="33"/>
  <c r="W25" i="33"/>
  <c r="I25" i="33"/>
  <c r="Z22" i="33"/>
  <c r="I22" i="33"/>
  <c r="H16" i="33"/>
  <c r="T16" i="33"/>
  <c r="L16" i="33"/>
  <c r="X16" i="33"/>
  <c r="N16" i="33"/>
  <c r="Z16" i="33"/>
  <c r="R16" i="33"/>
  <c r="N15" i="33"/>
  <c r="O14" i="33"/>
  <c r="M10" i="33"/>
  <c r="X8" i="33"/>
  <c r="G66" i="32"/>
  <c r="G35" i="32"/>
  <c r="G34" i="32"/>
  <c r="G11" i="32"/>
  <c r="G12" i="32"/>
  <c r="G10" i="32"/>
  <c r="G37" i="32"/>
  <c r="G51" i="32"/>
  <c r="G50" i="32"/>
  <c r="G46" i="32"/>
  <c r="G45" i="32"/>
  <c r="G48" i="32"/>
  <c r="G39" i="32"/>
  <c r="G38" i="32"/>
  <c r="G43" i="32"/>
  <c r="G44" i="32"/>
  <c r="G91" i="32"/>
  <c r="G90" i="32"/>
  <c r="G89" i="32"/>
  <c r="G88" i="32"/>
  <c r="G87" i="32"/>
  <c r="G86" i="32"/>
  <c r="G220" i="32"/>
  <c r="G219" i="32"/>
  <c r="G199" i="32"/>
  <c r="G227" i="32"/>
  <c r="G226" i="32"/>
  <c r="G232" i="32" s="1"/>
  <c r="G78" i="32"/>
  <c r="G77" i="32"/>
  <c r="G76" i="32"/>
  <c r="G75" i="32"/>
  <c r="G74" i="32"/>
  <c r="G73" i="32"/>
  <c r="G72" i="32"/>
  <c r="G71" i="32"/>
  <c r="G19" i="32"/>
  <c r="G17" i="32"/>
  <c r="G20" i="32"/>
  <c r="G18" i="32"/>
  <c r="G221" i="32"/>
  <c r="G218" i="32"/>
  <c r="G217" i="32"/>
  <c r="G65" i="32"/>
  <c r="G64" i="32"/>
  <c r="G63" i="32"/>
  <c r="G160" i="32"/>
  <c r="G159" i="32"/>
  <c r="G145" i="32"/>
  <c r="G148" i="32" s="1"/>
  <c r="G26" i="32"/>
  <c r="G158" i="32"/>
  <c r="G216" i="32"/>
  <c r="G215" i="32"/>
  <c r="G214" i="32"/>
  <c r="G213" i="32"/>
  <c r="G212" i="32"/>
  <c r="G211" i="32"/>
  <c r="G210" i="32"/>
  <c r="G209" i="32"/>
  <c r="G208" i="32"/>
  <c r="G207" i="32"/>
  <c r="G206" i="32"/>
  <c r="G205" i="32"/>
  <c r="G204" i="32"/>
  <c r="G203" i="32"/>
  <c r="G202" i="32"/>
  <c r="G201" i="32"/>
  <c r="G200" i="32"/>
  <c r="G80" i="32"/>
  <c r="G81" i="32"/>
  <c r="G162" i="32"/>
  <c r="G84" i="32"/>
  <c r="G82" i="32"/>
  <c r="AB11" i="34" l="1"/>
  <c r="AB12" i="34"/>
  <c r="AB43" i="34"/>
  <c r="AB10" i="34"/>
  <c r="AB9" i="34"/>
  <c r="AB8" i="34"/>
  <c r="J35" i="33"/>
  <c r="K35" i="33"/>
  <c r="S42" i="33"/>
  <c r="T35" i="33"/>
  <c r="AB35" i="33" s="1"/>
  <c r="Y35" i="33"/>
  <c r="M24" i="33"/>
  <c r="J24" i="33"/>
  <c r="L24" i="33"/>
  <c r="AB24" i="33" s="1"/>
  <c r="W30" i="33"/>
  <c r="AA30" i="33"/>
  <c r="P30" i="33"/>
  <c r="T24" i="33"/>
  <c r="V42" i="33"/>
  <c r="H42" i="33"/>
  <c r="Z42" i="33"/>
  <c r="P24" i="33"/>
  <c r="N35" i="33"/>
  <c r="L42" i="33"/>
  <c r="K30" i="33"/>
  <c r="W12" i="33"/>
  <c r="X35" i="33"/>
  <c r="Y12" i="33"/>
  <c r="Z35" i="33"/>
  <c r="K12" i="33"/>
  <c r="M35" i="33"/>
  <c r="O24" i="33"/>
  <c r="Z24" i="33"/>
  <c r="S24" i="33"/>
  <c r="R24" i="33"/>
  <c r="U30" i="33"/>
  <c r="M30" i="33"/>
  <c r="V30" i="33"/>
  <c r="U24" i="33"/>
  <c r="R35" i="33"/>
  <c r="U35" i="33"/>
  <c r="V35" i="33"/>
  <c r="AA35" i="33"/>
  <c r="R30" i="33"/>
  <c r="I24" i="33"/>
  <c r="H24" i="33"/>
  <c r="O42" i="33"/>
  <c r="P42" i="33"/>
  <c r="H35" i="33"/>
  <c r="I42" i="33"/>
  <c r="AB42" i="33" s="1"/>
  <c r="X42" i="33"/>
  <c r="R42" i="33"/>
  <c r="O35" i="33"/>
  <c r="V24" i="33"/>
  <c r="Q35" i="33"/>
  <c r="N30" i="33"/>
  <c r="I35" i="33"/>
  <c r="O30" i="33"/>
  <c r="AB30" i="33" s="1"/>
  <c r="J42" i="33"/>
  <c r="N42" i="33"/>
  <c r="AB41" i="33"/>
  <c r="V45" i="33"/>
  <c r="W45" i="33"/>
  <c r="J45" i="33"/>
  <c r="X45" i="33"/>
  <c r="Y45" i="33"/>
  <c r="T45" i="33"/>
  <c r="Q45" i="33"/>
  <c r="I45" i="33"/>
  <c r="L45" i="33"/>
  <c r="M45" i="33"/>
  <c r="AA45" i="33"/>
  <c r="Z45" i="33"/>
  <c r="N45" i="33"/>
  <c r="S45" i="33"/>
  <c r="O45" i="33"/>
  <c r="R45" i="33"/>
  <c r="P45" i="33"/>
  <c r="M12" i="33"/>
  <c r="H12" i="33"/>
  <c r="H45" i="33"/>
  <c r="I12" i="33"/>
  <c r="U12" i="33"/>
  <c r="AA12" i="33"/>
  <c r="AB48" i="33"/>
  <c r="AB62" i="33"/>
  <c r="AB16" i="33"/>
  <c r="AB33" i="33"/>
  <c r="AB47" i="33"/>
  <c r="AB32" i="33"/>
  <c r="AB22" i="33"/>
  <c r="AB51" i="33"/>
  <c r="AB18" i="33"/>
  <c r="AB43" i="33"/>
  <c r="AB60" i="33"/>
  <c r="AB61" i="33"/>
  <c r="AB10" i="33"/>
  <c r="AB44" i="33"/>
  <c r="AB40" i="33"/>
  <c r="AB36" i="33"/>
  <c r="AB50" i="33"/>
  <c r="AB58" i="33"/>
  <c r="K21" i="33"/>
  <c r="W21" i="33"/>
  <c r="O21" i="33"/>
  <c r="AA21" i="33"/>
  <c r="Q21" i="33"/>
  <c r="I21" i="33"/>
  <c r="U21" i="33"/>
  <c r="P21" i="33"/>
  <c r="R21" i="33"/>
  <c r="Y21" i="33"/>
  <c r="Z21" i="33"/>
  <c r="J21" i="33"/>
  <c r="L21" i="33"/>
  <c r="M21" i="33"/>
  <c r="S21" i="33"/>
  <c r="T21" i="33"/>
  <c r="V21" i="33"/>
  <c r="X21" i="33"/>
  <c r="N21" i="33"/>
  <c r="AB57" i="33"/>
  <c r="O37" i="33"/>
  <c r="AA37" i="33"/>
  <c r="I37" i="33"/>
  <c r="U37" i="33"/>
  <c r="V37" i="33"/>
  <c r="W37" i="33"/>
  <c r="Q37" i="33"/>
  <c r="R37" i="33"/>
  <c r="X37" i="33"/>
  <c r="Y37" i="33"/>
  <c r="Z37" i="33"/>
  <c r="J37" i="33"/>
  <c r="K37" i="33"/>
  <c r="L37" i="33"/>
  <c r="M37" i="33"/>
  <c r="N37" i="33"/>
  <c r="P37" i="33"/>
  <c r="T37" i="33"/>
  <c r="S37" i="33"/>
  <c r="Q11" i="33"/>
  <c r="I11" i="33"/>
  <c r="U11" i="33"/>
  <c r="J11" i="33"/>
  <c r="V11" i="33"/>
  <c r="K11" i="33"/>
  <c r="W11" i="33"/>
  <c r="O11" i="33"/>
  <c r="AA11" i="33"/>
  <c r="L11" i="33"/>
  <c r="N11" i="33"/>
  <c r="R11" i="33"/>
  <c r="S11" i="33"/>
  <c r="T11" i="33"/>
  <c r="X11" i="33"/>
  <c r="Y11" i="33"/>
  <c r="Z11" i="33"/>
  <c r="P11" i="33"/>
  <c r="M11" i="33"/>
  <c r="AB8" i="33"/>
  <c r="AB14" i="33"/>
  <c r="AB59" i="33"/>
  <c r="T26" i="33"/>
  <c r="N26" i="33"/>
  <c r="Z26" i="33"/>
  <c r="O26" i="33"/>
  <c r="P26" i="33"/>
  <c r="V26" i="33"/>
  <c r="I26" i="33"/>
  <c r="W26" i="33"/>
  <c r="J26" i="33"/>
  <c r="X26" i="33"/>
  <c r="K26" i="33"/>
  <c r="Y26" i="33"/>
  <c r="L26" i="33"/>
  <c r="AA26" i="33"/>
  <c r="R26" i="33"/>
  <c r="S26" i="33"/>
  <c r="U26" i="33"/>
  <c r="M26" i="33"/>
  <c r="Q26" i="33"/>
  <c r="AB9" i="33"/>
  <c r="S49" i="33"/>
  <c r="L49" i="33"/>
  <c r="Y49" i="33"/>
  <c r="N49" i="33"/>
  <c r="M49" i="33"/>
  <c r="Z49" i="33"/>
  <c r="AA49" i="33"/>
  <c r="O49" i="33"/>
  <c r="P49" i="33"/>
  <c r="Q49" i="33"/>
  <c r="R49" i="33"/>
  <c r="K49" i="33"/>
  <c r="T49" i="33"/>
  <c r="U49" i="33"/>
  <c r="I49" i="33"/>
  <c r="V49" i="33"/>
  <c r="J49" i="33"/>
  <c r="W49" i="33"/>
  <c r="X49" i="33"/>
  <c r="AB15" i="33"/>
  <c r="AB28" i="33"/>
  <c r="AB39" i="33"/>
  <c r="AB31" i="33"/>
  <c r="AB55" i="33"/>
  <c r="AB53" i="33"/>
  <c r="AB54" i="33"/>
  <c r="AB46" i="33"/>
  <c r="AB52" i="33"/>
  <c r="AB56" i="33"/>
  <c r="AB29" i="33"/>
  <c r="AB38" i="33"/>
  <c r="AB23" i="33"/>
  <c r="AB25" i="33"/>
  <c r="AB27" i="33"/>
  <c r="AB34" i="33"/>
  <c r="I17" i="33"/>
  <c r="U17" i="33"/>
  <c r="M17" i="33"/>
  <c r="Y17" i="33"/>
  <c r="O17" i="33"/>
  <c r="AA17" i="33"/>
  <c r="S17" i="33"/>
  <c r="T17" i="33"/>
  <c r="V17" i="33"/>
  <c r="K17" i="33"/>
  <c r="L17" i="33"/>
  <c r="N17" i="33"/>
  <c r="P17" i="33"/>
  <c r="Q17" i="33"/>
  <c r="X17" i="33"/>
  <c r="Z17" i="33"/>
  <c r="J17" i="33"/>
  <c r="W17" i="33"/>
  <c r="R17" i="33"/>
  <c r="G47" i="32"/>
  <c r="G52" i="32"/>
  <c r="G92" i="32"/>
  <c r="G161" i="32"/>
  <c r="G36" i="32"/>
  <c r="G79" i="32"/>
  <c r="G83" i="32"/>
  <c r="G70" i="32"/>
  <c r="G42" i="32"/>
  <c r="G13" i="32"/>
  <c r="G21" i="32"/>
  <c r="G222" i="32"/>
  <c r="AB45" i="33" l="1"/>
  <c r="AB12" i="33"/>
  <c r="AB49" i="33"/>
  <c r="AB37" i="33"/>
  <c r="AB21" i="33"/>
  <c r="AB26" i="33"/>
  <c r="AB17" i="33"/>
  <c r="AB11" i="33"/>
  <c r="H306" i="20"/>
  <c r="H305" i="20"/>
  <c r="H297" i="20"/>
  <c r="H292" i="20"/>
  <c r="H291" i="20"/>
  <c r="H352" i="20"/>
  <c r="H278" i="20" l="1"/>
  <c r="H275" i="20"/>
  <c r="H276" i="20"/>
  <c r="H274" i="20"/>
  <c r="H273" i="20"/>
  <c r="H269" i="20"/>
  <c r="H270" i="20"/>
  <c r="H271" i="20"/>
  <c r="H268" i="20"/>
  <c r="H267" i="20"/>
  <c r="H262" i="20"/>
  <c r="H263" i="20"/>
  <c r="H264" i="20"/>
  <c r="H265" i="20"/>
  <c r="H266" i="20"/>
  <c r="H261" i="20"/>
  <c r="H259" i="20"/>
  <c r="H260" i="20"/>
  <c r="H258" i="20"/>
  <c r="H210" i="20"/>
  <c r="H209" i="20"/>
  <c r="H177" i="20"/>
  <c r="H178" i="20"/>
  <c r="H179" i="20"/>
  <c r="H176" i="20"/>
  <c r="H174" i="20"/>
  <c r="H170" i="20"/>
  <c r="H171" i="20"/>
  <c r="H169" i="20"/>
  <c r="H163" i="20"/>
  <c r="H157" i="20"/>
  <c r="H158" i="20"/>
  <c r="H156" i="20"/>
  <c r="H154" i="20"/>
  <c r="H151" i="20"/>
  <c r="H150" i="20"/>
  <c r="H143" i="20"/>
  <c r="H144" i="20"/>
  <c r="H142" i="20"/>
  <c r="H132" i="20"/>
  <c r="H131" i="20"/>
  <c r="H125" i="20"/>
  <c r="H114" i="20"/>
  <c r="H115" i="20"/>
  <c r="H116" i="20"/>
  <c r="H117" i="20"/>
  <c r="H118" i="20"/>
  <c r="H119" i="20"/>
  <c r="H120" i="20"/>
  <c r="H113" i="20" l="1"/>
  <c r="H112" i="20"/>
  <c r="H79" i="20"/>
  <c r="H80" i="20"/>
  <c r="H81" i="20"/>
  <c r="H82" i="20"/>
  <c r="H78" i="20"/>
  <c r="H77" i="20"/>
  <c r="H44" i="20"/>
  <c r="H45" i="20"/>
  <c r="H46" i="20"/>
  <c r="H43" i="20"/>
  <c r="H42" i="20"/>
  <c r="H13" i="20"/>
  <c r="H19" i="20"/>
  <c r="H5" i="20"/>
  <c r="H10" i="20"/>
  <c r="H11" i="20"/>
  <c r="H12" i="20"/>
  <c r="H4" i="20"/>
</calcChain>
</file>

<file path=xl/sharedStrings.xml><?xml version="1.0" encoding="utf-8"?>
<sst xmlns="http://schemas.openxmlformats.org/spreadsheetml/2006/main" count="2499" uniqueCount="219">
  <si>
    <t>NO</t>
  </si>
  <si>
    <t>NAMA BARANG</t>
  </si>
  <si>
    <t>SATUAN</t>
  </si>
  <si>
    <t>Paket Lauk Pauk</t>
  </si>
  <si>
    <t>Paket Tambahan Gizi</t>
  </si>
  <si>
    <t>Paket Sandang</t>
  </si>
  <si>
    <t>Kantong Mayat</t>
  </si>
  <si>
    <t>Paket Perlengkapan Makan</t>
  </si>
  <si>
    <t>Paket Rekreasional</t>
  </si>
  <si>
    <t>paket</t>
  </si>
  <si>
    <t>lembar</t>
  </si>
  <si>
    <t>FORMULIR CEK LIST PENERIMAAN BARANG</t>
  </si>
  <si>
    <t>FORM 1</t>
  </si>
  <si>
    <t>TOTAL</t>
  </si>
  <si>
    <t>BPBD PROVINSI SUMATERA BARAT</t>
  </si>
  <si>
    <t>Total</t>
  </si>
  <si>
    <t>SCORE</t>
  </si>
  <si>
    <t>Keterangan</t>
  </si>
  <si>
    <t>LOGISTIK PENGUATAN KELEMBAGAAN 2018</t>
  </si>
  <si>
    <t>Box</t>
  </si>
  <si>
    <t>lbr</t>
  </si>
  <si>
    <t>Pcs</t>
  </si>
  <si>
    <t>Lbr</t>
  </si>
  <si>
    <t>Velbed</t>
  </si>
  <si>
    <t>Pisau</t>
  </si>
  <si>
    <t>Armco</t>
  </si>
  <si>
    <t>Kawat Beronjong</t>
  </si>
  <si>
    <t>Perlengkapan Kesehatan</t>
  </si>
  <si>
    <t>Perlengkapan Rescue</t>
  </si>
  <si>
    <t>STAGE A</t>
  </si>
  <si>
    <t>PALET</t>
  </si>
  <si>
    <t>dus</t>
  </si>
  <si>
    <t>Family Kid</t>
  </si>
  <si>
    <t>box</t>
  </si>
  <si>
    <t>box (isi kurang)</t>
  </si>
  <si>
    <t>box (isi penuh)</t>
  </si>
  <si>
    <t>KETERANGAN</t>
  </si>
  <si>
    <t>karung</t>
  </si>
  <si>
    <t>PENGADAAN</t>
  </si>
  <si>
    <t>"17</t>
  </si>
  <si>
    <t>"18</t>
  </si>
  <si>
    <t>JUMLAH</t>
  </si>
  <si>
    <t>Family Kit Biru</t>
  </si>
  <si>
    <t xml:space="preserve">paket isi 6 </t>
  </si>
  <si>
    <t xml:space="preserve">1 dus = </t>
  </si>
  <si>
    <t>paket isi 4</t>
  </si>
  <si>
    <t xml:space="preserve">1 karung = </t>
  </si>
  <si>
    <t>1 dus =</t>
  </si>
  <si>
    <t>LANTAI</t>
  </si>
  <si>
    <t>I</t>
  </si>
  <si>
    <t>II</t>
  </si>
  <si>
    <t>III</t>
  </si>
  <si>
    <t>IV</t>
  </si>
  <si>
    <t>V</t>
  </si>
  <si>
    <t>KOSONG</t>
  </si>
  <si>
    <t>STAGE B</t>
  </si>
  <si>
    <t>TAMBAHAN</t>
  </si>
  <si>
    <t>STAGE C</t>
  </si>
  <si>
    <t>STAGE D</t>
  </si>
  <si>
    <t>STAGE E</t>
  </si>
  <si>
    <t>STAGE F</t>
  </si>
  <si>
    <t>STAGE G</t>
  </si>
  <si>
    <t>STAGE H</t>
  </si>
  <si>
    <t>STAGE I</t>
  </si>
  <si>
    <t>STAGE J</t>
  </si>
  <si>
    <t>STAGE K</t>
  </si>
  <si>
    <t>STAGE L</t>
  </si>
  <si>
    <t>Terpal (Tenda Gulung)</t>
  </si>
  <si>
    <t>Terpal Biru Oxfam</t>
  </si>
  <si>
    <t>ikat</t>
  </si>
  <si>
    <t>Paket Perlengkapan Kesehatan Keluarga orange</t>
  </si>
  <si>
    <t>Paket Perlengkapan Kesehatan Keluarga transparan</t>
  </si>
  <si>
    <t xml:space="preserve">Perahu lipat </t>
  </si>
  <si>
    <t>set</t>
  </si>
  <si>
    <t>Paket Perlengkapan Sekolah (School Kit )</t>
  </si>
  <si>
    <t>Paket Perlengkapan Sekolah kls 2 SD</t>
  </si>
  <si>
    <t>bag</t>
  </si>
  <si>
    <t>Kelambu warna biru</t>
  </si>
  <si>
    <t>Kelambu berwarna</t>
  </si>
  <si>
    <t>koli</t>
  </si>
  <si>
    <t>Paket Perlengkapan Bayi (Kids Ware )</t>
  </si>
  <si>
    <t xml:space="preserve">Terpal Gulung </t>
  </si>
  <si>
    <t>gulung</t>
  </si>
  <si>
    <t>meter</t>
  </si>
  <si>
    <t>Peralatan Dapur Keluarga tutup biru</t>
  </si>
  <si>
    <t>Peralatan Dapur Keluarga tutup orange</t>
  </si>
  <si>
    <t xml:space="preserve">Peralatan Dapur Keluarga box hitam </t>
  </si>
  <si>
    <t xml:space="preserve">Peralatan Dapur Keluarga tutup orange </t>
  </si>
  <si>
    <t>1 ikat =</t>
  </si>
  <si>
    <t>1 karung =</t>
  </si>
  <si>
    <t>1 koli =</t>
  </si>
  <si>
    <t>1 gulung =</t>
  </si>
  <si>
    <t>1 besar dan 1 kecil</t>
  </si>
  <si>
    <t>Paket Perlengkapan Sekolah tas orange unt pr</t>
  </si>
  <si>
    <t>Paket Perlengkapan Sekolah tas biru unt lk</t>
  </si>
  <si>
    <t>Paket Perlengkapan Sekolah tas hitam utk kls 2 SD</t>
  </si>
  <si>
    <t>Matras Hitam Single</t>
  </si>
  <si>
    <t xml:space="preserve">box </t>
  </si>
  <si>
    <t>Karung Plastik BNPB 60x90</t>
  </si>
  <si>
    <t>Matras biru double</t>
  </si>
  <si>
    <t>Matras hitam double</t>
  </si>
  <si>
    <t>Set</t>
  </si>
  <si>
    <t>Matras orange double</t>
  </si>
  <si>
    <t>Matras Hitam Alas Tenda Posko Orange</t>
  </si>
  <si>
    <t>Terpal orange (tenda gulung)</t>
  </si>
  <si>
    <t>Perahu lipat untuk pasaman</t>
  </si>
  <si>
    <t>Masker Evo</t>
  </si>
  <si>
    <t>box isi 25</t>
  </si>
  <si>
    <t>Masker C1501</t>
  </si>
  <si>
    <t>Masker Remedi</t>
  </si>
  <si>
    <t>box isi 10</t>
  </si>
  <si>
    <t>box isi 50</t>
  </si>
  <si>
    <t>Masker Surgidress</t>
  </si>
  <si>
    <t>Masker C3501</t>
  </si>
  <si>
    <t>Kompor Bio Massa</t>
  </si>
  <si>
    <t>Stand Flip Chart PMI</t>
  </si>
  <si>
    <t>Kain Sarung Roddain</t>
  </si>
  <si>
    <t>1koli =</t>
  </si>
  <si>
    <t xml:space="preserve">Kantong Mayat </t>
  </si>
  <si>
    <t>Tamabang Plastik</t>
  </si>
  <si>
    <t>Gulung</t>
  </si>
  <si>
    <t>Peralatan Pemadam Kebakaran</t>
  </si>
  <si>
    <t>Lampu Tenda</t>
  </si>
  <si>
    <t>Lampu CMOS</t>
  </si>
  <si>
    <t>buah</t>
  </si>
  <si>
    <t xml:space="preserve">1 koli = </t>
  </si>
  <si>
    <t>Genset Honda TP 7850 SP</t>
  </si>
  <si>
    <t>Unit</t>
  </si>
  <si>
    <t xml:space="preserve">Tikar Plastik </t>
  </si>
  <si>
    <t>√</t>
  </si>
  <si>
    <t>Paket Perlengkapan Keluarga orange (Family Kit)</t>
  </si>
  <si>
    <t>unit</t>
  </si>
  <si>
    <t>Water Bladder Oxfam</t>
  </si>
  <si>
    <t>Tambang Plastik</t>
  </si>
  <si>
    <t>NIP. 19671231 198803 1 038</t>
  </si>
  <si>
    <t>NIP. 19730721 200901 1 006</t>
  </si>
  <si>
    <t>NIP. 19670723 199803 1 002</t>
  </si>
  <si>
    <t>NIP. 19631007 199008 1 001</t>
  </si>
  <si>
    <t>PEREN, S.Sos</t>
  </si>
  <si>
    <t>SURYADI, S.Kom</t>
  </si>
  <si>
    <t>RUMAINUR, S.E</t>
  </si>
  <si>
    <t xml:space="preserve">E. RAHMAN, S.E, M.Si. </t>
  </si>
  <si>
    <t>Kepala Gudang</t>
  </si>
  <si>
    <t>Koordinator Logistik,</t>
  </si>
  <si>
    <t>Penanggung Jawab</t>
  </si>
  <si>
    <t>Kasubbid. Logistik</t>
  </si>
  <si>
    <t>Kabid Kedaruratan dan Logistik</t>
  </si>
  <si>
    <t>Kalaksa BPBD Prov. Sumbar</t>
  </si>
  <si>
    <t>Padang,  Juli  2018</t>
  </si>
  <si>
    <t>Mengetahui,</t>
  </si>
  <si>
    <t>PROVINSI</t>
  </si>
  <si>
    <t>JUMLAH (D0)</t>
  </si>
  <si>
    <t>Paket Perlengkapan Bayi (Kids Ware kotak )</t>
  </si>
  <si>
    <t>Paket Makanan Siap Saji</t>
  </si>
  <si>
    <r>
      <t>PENERIMAAN</t>
    </r>
    <r>
      <rPr>
        <i/>
        <sz val="14"/>
        <color theme="1"/>
        <rFont val="Cambria"/>
        <family val="1"/>
        <scheme val="major"/>
      </rPr>
      <t xml:space="preserve"> </t>
    </r>
  </si>
  <si>
    <t xml:space="preserve">paket </t>
  </si>
  <si>
    <t>Terpal Orange (tenda gulung)</t>
  </si>
  <si>
    <t>gulungan</t>
  </si>
  <si>
    <t>Masker C1501 (isi 10/box)</t>
  </si>
  <si>
    <t>Masker Evo (isi 25/box)</t>
  </si>
  <si>
    <t>Masker Remedi (isi 50/box)</t>
  </si>
  <si>
    <t>Masker Surgidress (isi 50/box)</t>
  </si>
  <si>
    <t>Matras Hitam double</t>
  </si>
  <si>
    <t>Matras Hitam Alas tenda posko orange</t>
  </si>
  <si>
    <r>
      <t xml:space="preserve">Paket Perlengkapan Bayi (Kids Ware tas </t>
    </r>
    <r>
      <rPr>
        <sz val="12"/>
        <color rgb="FFFF0000"/>
        <rFont val="Cambria"/>
        <family val="1"/>
        <scheme val="major"/>
      </rPr>
      <t>exp '18</t>
    </r>
    <r>
      <rPr>
        <sz val="12"/>
        <color theme="1"/>
        <rFont val="Cambria"/>
        <family val="1"/>
        <scheme val="major"/>
      </rPr>
      <t xml:space="preserve">) </t>
    </r>
  </si>
  <si>
    <r>
      <t>Paket Perlengkapan Keluarga (family Kit tas</t>
    </r>
    <r>
      <rPr>
        <sz val="12"/>
        <color rgb="FFFF0000"/>
        <rFont val="Cambria"/>
        <family val="1"/>
        <scheme val="major"/>
      </rPr>
      <t xml:space="preserve"> exp '18</t>
    </r>
    <r>
      <rPr>
        <sz val="12"/>
        <color theme="1"/>
        <rFont val="Cambria"/>
        <family val="1"/>
        <scheme val="major"/>
      </rPr>
      <t>)</t>
    </r>
  </si>
  <si>
    <t xml:space="preserve">Paket Perlengkapan Keluarga (Family Kit box) </t>
  </si>
  <si>
    <t>Kain Sarung Roddain (isi 10/box)</t>
  </si>
  <si>
    <t>Emergency lamp CMOS</t>
  </si>
  <si>
    <t>Lampu Tenda (isi 4 unit/box)</t>
  </si>
  <si>
    <t>Tikar Plastik</t>
  </si>
  <si>
    <t>Paket Sandang Shortiran</t>
  </si>
  <si>
    <t>hitung manual</t>
  </si>
  <si>
    <t>Perlengkapan Balita/Kidsware shortiran</t>
  </si>
  <si>
    <t xml:space="preserve">hitung manual </t>
  </si>
  <si>
    <t>1 koli=</t>
  </si>
  <si>
    <t>exp sep 2020</t>
  </si>
  <si>
    <t>exp  juni 18</t>
  </si>
  <si>
    <t>exp  agus 18</t>
  </si>
  <si>
    <r>
      <t xml:space="preserve">bag </t>
    </r>
    <r>
      <rPr>
        <sz val="11"/>
        <color rgb="FFFF0000"/>
        <rFont val="Calibri"/>
        <family val="2"/>
        <scheme val="minor"/>
      </rPr>
      <t>(exp 10'18)</t>
    </r>
  </si>
  <si>
    <r>
      <t xml:space="preserve">Paket Perlengkapan Bayi (Kids Ware kotak </t>
    </r>
    <r>
      <rPr>
        <sz val="12"/>
        <color rgb="FFFF0000"/>
        <rFont val="Cambria"/>
        <family val="1"/>
        <scheme val="major"/>
      </rPr>
      <t>exp '18</t>
    </r>
    <r>
      <rPr>
        <sz val="12"/>
        <color theme="1"/>
        <rFont val="Cambria"/>
        <family val="1"/>
        <scheme val="major"/>
      </rPr>
      <t>)</t>
    </r>
  </si>
  <si>
    <t>pasang</t>
  </si>
  <si>
    <t>Seragam SMA perempuan</t>
  </si>
  <si>
    <t>Seragam SMA laki laki</t>
  </si>
  <si>
    <t xml:space="preserve">Kota Padang </t>
  </si>
  <si>
    <t xml:space="preserve">Padang Pariaman </t>
  </si>
  <si>
    <t xml:space="preserve">Kota Pariaman </t>
  </si>
  <si>
    <t xml:space="preserve">Kepulauan Mentawai </t>
  </si>
  <si>
    <t>Pesisir Selatan</t>
  </si>
  <si>
    <t>Agam</t>
  </si>
  <si>
    <t>Pasaman Barat</t>
  </si>
  <si>
    <t>Pasaman</t>
  </si>
  <si>
    <t>Kota Solok</t>
  </si>
  <si>
    <t>Solok</t>
  </si>
  <si>
    <t>Solok Selatan</t>
  </si>
  <si>
    <t>Kota Sawahlunto</t>
  </si>
  <si>
    <t xml:space="preserve">Sijunjung  </t>
  </si>
  <si>
    <t>Dharmasraya</t>
  </si>
  <si>
    <t>Kota Padang Panjang</t>
  </si>
  <si>
    <t>Kota Bukittinggi</t>
  </si>
  <si>
    <t xml:space="preserve">Tanah Datar </t>
  </si>
  <si>
    <t>Lima Puluh Kota</t>
  </si>
  <si>
    <t>Kota Payakumbuh</t>
  </si>
  <si>
    <t>Terpal Gulung</t>
  </si>
  <si>
    <t>-</t>
  </si>
  <si>
    <r>
      <t>Paket Perlengkapan Keluarga (family Kit tas</t>
    </r>
    <r>
      <rPr>
        <sz val="12"/>
        <color theme="1"/>
        <rFont val="Cambria"/>
        <family val="1"/>
        <scheme val="major"/>
      </rPr>
      <t>)</t>
    </r>
  </si>
  <si>
    <r>
      <t>Paket Perlengkapan Bayi (Kids Ware tas</t>
    </r>
    <r>
      <rPr>
        <sz val="12"/>
        <color theme="1"/>
        <rFont val="Cambria"/>
        <family val="1"/>
        <scheme val="major"/>
      </rPr>
      <t xml:space="preserve">) </t>
    </r>
  </si>
  <si>
    <r>
      <t>Paket Perlengkapan Bayi (Kids Ware kotak</t>
    </r>
    <r>
      <rPr>
        <sz val="12"/>
        <color theme="1"/>
        <rFont val="Cambria"/>
        <family val="1"/>
        <scheme val="major"/>
      </rPr>
      <t>)</t>
    </r>
  </si>
  <si>
    <t>Padang,            Agustus  2018</t>
  </si>
  <si>
    <t xml:space="preserve">Masker </t>
  </si>
  <si>
    <t>Paket</t>
  </si>
  <si>
    <t xml:space="preserve">Paket Perlengkapan Keluarga (Family Kit) </t>
  </si>
  <si>
    <t>Matras</t>
  </si>
  <si>
    <t>v</t>
  </si>
  <si>
    <t>1 Ball = 5 Lembar</t>
  </si>
  <si>
    <t>PENDISTRIBUSIAN BANTUAN LOGISTIK DAN PERALATAN  DAN BUFFER STOCK TAHUN 2017 &amp; 2018</t>
  </si>
  <si>
    <t>YULI ERMAN, S.Sos, MM</t>
  </si>
  <si>
    <t>NIP. 19690701 199303 1 004</t>
  </si>
  <si>
    <t>Padang,            Maret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</si>
</sst>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4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2"/>
      <color rgb="FFFF0000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274">
    <xf numFmtId="0" fontId="0" fillId="0" borderId="0" xfId="0"/>
    <xf numFmtId="0" fontId="0" fillId="0" borderId="2" xfId="0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/>
    </xf>
    <xf numFmtId="1" fontId="11" fillId="3" borderId="17" xfId="1" applyNumberFormat="1" applyFont="1" applyFill="1" applyBorder="1" applyAlignment="1">
      <alignment horizontal="right"/>
    </xf>
    <xf numFmtId="1" fontId="11" fillId="0" borderId="18" xfId="0" applyNumberFormat="1" applyFont="1" applyBorder="1" applyAlignment="1"/>
    <xf numFmtId="0" fontId="11" fillId="3" borderId="1" xfId="0" applyFont="1" applyFill="1" applyBorder="1" applyAlignment="1"/>
    <xf numFmtId="0" fontId="11" fillId="3" borderId="19" xfId="0" applyFont="1" applyFill="1" applyBorder="1" applyAlignment="1">
      <alignment horizontal="center"/>
    </xf>
    <xf numFmtId="1" fontId="11" fillId="3" borderId="19" xfId="1" applyNumberFormat="1" applyFont="1" applyFill="1" applyBorder="1" applyAlignment="1">
      <alignment horizontal="right"/>
    </xf>
    <xf numFmtId="1" fontId="11" fillId="2" borderId="19" xfId="1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11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Alignment="1"/>
    <xf numFmtId="0" fontId="11" fillId="4" borderId="1" xfId="0" applyFont="1" applyFill="1" applyBorder="1" applyAlignment="1"/>
    <xf numFmtId="0" fontId="11" fillId="4" borderId="16" xfId="0" applyFont="1" applyFill="1" applyBorder="1" applyAlignment="1"/>
    <xf numFmtId="0" fontId="11" fillId="4" borderId="19" xfId="0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2" fillId="0" borderId="2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3" xfId="0" applyBorder="1"/>
    <xf numFmtId="0" fontId="14" fillId="0" borderId="0" xfId="0" applyFont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3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6" xfId="0" applyBorder="1"/>
    <xf numFmtId="0" fontId="16" fillId="0" borderId="13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2" xfId="0" applyBorder="1" applyAlignment="1"/>
    <xf numFmtId="0" fontId="0" fillId="0" borderId="4" xfId="0" applyBorder="1" applyAlignment="1"/>
    <xf numFmtId="0" fontId="0" fillId="0" borderId="9" xfId="0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/>
    <xf numFmtId="0" fontId="0" fillId="0" borderId="10" xfId="0" applyBorder="1"/>
    <xf numFmtId="0" fontId="0" fillId="0" borderId="13" xfId="0" applyBorder="1" applyAlignment="1">
      <alignment vertical="center"/>
    </xf>
    <xf numFmtId="0" fontId="7" fillId="0" borderId="0" xfId="0" applyFont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41" fontId="21" fillId="0" borderId="0" xfId="3" applyNumberFormat="1" applyFont="1" applyBorder="1" applyAlignment="1">
      <alignment horizontal="right"/>
    </xf>
    <xf numFmtId="1" fontId="11" fillId="0" borderId="8" xfId="0" applyNumberFormat="1" applyFont="1" applyFill="1" applyBorder="1" applyAlignment="1">
      <alignment horizontal="right"/>
    </xf>
    <xf numFmtId="1" fontId="11" fillId="5" borderId="8" xfId="0" applyNumberFormat="1" applyFont="1" applyFill="1" applyBorder="1" applyAlignment="1">
      <alignment horizontal="right"/>
    </xf>
    <xf numFmtId="1" fontId="11" fillId="0" borderId="0" xfId="0" applyNumberFormat="1" applyFont="1"/>
    <xf numFmtId="0" fontId="11" fillId="0" borderId="1" xfId="0" applyFont="1" applyFill="1" applyBorder="1" applyAlignment="1"/>
    <xf numFmtId="0" fontId="11" fillId="0" borderId="19" xfId="0" applyFont="1" applyFill="1" applyBorder="1" applyAlignment="1">
      <alignment horizontal="center"/>
    </xf>
    <xf numFmtId="1" fontId="11" fillId="0" borderId="19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1" fontId="8" fillId="0" borderId="0" xfId="0" applyNumberFormat="1" applyFont="1" applyFill="1" applyAlignment="1"/>
    <xf numFmtId="0" fontId="11" fillId="0" borderId="16" xfId="0" applyFont="1" applyFill="1" applyBorder="1" applyAlignment="1"/>
    <xf numFmtId="0" fontId="11" fillId="6" borderId="1" xfId="0" applyFont="1" applyFill="1" applyBorder="1" applyAlignment="1"/>
    <xf numFmtId="0" fontId="11" fillId="6" borderId="19" xfId="0" applyFont="1" applyFill="1" applyBorder="1" applyAlignment="1">
      <alignment horizontal="center"/>
    </xf>
    <xf numFmtId="1" fontId="11" fillId="6" borderId="19" xfId="1" applyNumberFormat="1" applyFont="1" applyFill="1" applyBorder="1" applyAlignment="1">
      <alignment horizontal="right"/>
    </xf>
    <xf numFmtId="1" fontId="11" fillId="6" borderId="5" xfId="1" applyNumberFormat="1" applyFont="1" applyFill="1" applyBorder="1" applyAlignment="1">
      <alignment horizontal="right"/>
    </xf>
    <xf numFmtId="1" fontId="11" fillId="6" borderId="8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1" fillId="6" borderId="18" xfId="0" applyNumberFormat="1" applyFont="1" applyFill="1" applyBorder="1" applyAlignment="1"/>
    <xf numFmtId="0" fontId="16" fillId="0" borderId="26" xfId="0" applyFont="1" applyBorder="1" applyAlignment="1">
      <alignment horizontal="right"/>
    </xf>
    <xf numFmtId="0" fontId="12" fillId="0" borderId="20" xfId="0" applyFont="1" applyBorder="1" applyAlignment="1">
      <alignment horizontal="right" vertical="top"/>
    </xf>
    <xf numFmtId="0" fontId="16" fillId="0" borderId="10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7" xfId="0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1" fontId="10" fillId="0" borderId="8" xfId="5" applyNumberFormat="1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textRotation="90" wrapText="1"/>
    </xf>
    <xf numFmtId="0" fontId="8" fillId="7" borderId="0" xfId="0" applyFont="1" applyFill="1" applyAlignment="1"/>
    <xf numFmtId="1" fontId="8" fillId="7" borderId="0" xfId="0" applyNumberFormat="1" applyFont="1" applyFill="1" applyAlignment="1"/>
    <xf numFmtId="1" fontId="8" fillId="3" borderId="0" xfId="0" applyNumberFormat="1" applyFont="1" applyFill="1" applyAlignment="1"/>
    <xf numFmtId="0" fontId="8" fillId="3" borderId="0" xfId="0" applyFont="1" applyFill="1" applyAlignment="1"/>
    <xf numFmtId="0" fontId="11" fillId="3" borderId="1" xfId="0" applyFont="1" applyFill="1" applyBorder="1" applyAlignment="1">
      <alignment horizontal="center"/>
    </xf>
    <xf numFmtId="1" fontId="11" fillId="0" borderId="17" xfId="1" applyNumberFormat="1" applyFont="1" applyFill="1" applyBorder="1" applyAlignment="1">
      <alignment horizontal="right"/>
    </xf>
    <xf numFmtId="1" fontId="11" fillId="0" borderId="18" xfId="0" applyNumberFormat="1" applyFont="1" applyFill="1" applyBorder="1" applyAlignment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17" xfId="0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/>
    </xf>
    <xf numFmtId="0" fontId="10" fillId="8" borderId="8" xfId="5" applyFont="1" applyFill="1" applyBorder="1" applyAlignment="1">
      <alignment horizontal="center" vertical="center" textRotation="90" wrapText="1"/>
    </xf>
    <xf numFmtId="1" fontId="10" fillId="8" borderId="8" xfId="5" applyNumberFormat="1" applyFont="1" applyFill="1" applyBorder="1" applyAlignment="1">
      <alignment horizontal="center" vertical="center"/>
    </xf>
    <xf numFmtId="1" fontId="11" fillId="8" borderId="8" xfId="0" applyNumberFormat="1" applyFont="1" applyFill="1" applyBorder="1" applyAlignment="1">
      <alignment horizontal="right"/>
    </xf>
    <xf numFmtId="0" fontId="6" fillId="8" borderId="0" xfId="0" applyFont="1" applyFill="1"/>
    <xf numFmtId="0" fontId="10" fillId="5" borderId="8" xfId="5" applyFont="1" applyFill="1" applyBorder="1" applyAlignment="1">
      <alignment horizontal="center" vertical="center" textRotation="90" wrapText="1"/>
    </xf>
    <xf numFmtId="1" fontId="10" fillId="5" borderId="8" xfId="5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/>
    <xf numFmtId="0" fontId="11" fillId="9" borderId="19" xfId="0" applyFont="1" applyFill="1" applyBorder="1" applyAlignment="1">
      <alignment horizontal="center"/>
    </xf>
    <xf numFmtId="1" fontId="11" fillId="9" borderId="19" xfId="1" quotePrefix="1" applyNumberFormat="1" applyFont="1" applyFill="1" applyBorder="1" applyAlignment="1">
      <alignment horizontal="right"/>
    </xf>
    <xf numFmtId="1" fontId="11" fillId="9" borderId="5" xfId="1" applyNumberFormat="1" applyFont="1" applyFill="1" applyBorder="1" applyAlignment="1">
      <alignment horizontal="right"/>
    </xf>
    <xf numFmtId="1" fontId="11" fillId="9" borderId="8" xfId="0" applyNumberFormat="1" applyFont="1" applyFill="1" applyBorder="1" applyAlignment="1">
      <alignment horizontal="right"/>
    </xf>
    <xf numFmtId="1" fontId="11" fillId="9" borderId="18" xfId="0" applyNumberFormat="1" applyFont="1" applyFill="1" applyBorder="1" applyAlignment="1"/>
    <xf numFmtId="0" fontId="8" fillId="9" borderId="0" xfId="0" applyFont="1" applyFill="1" applyAlignment="1"/>
    <xf numFmtId="1" fontId="8" fillId="9" borderId="0" xfId="0" applyNumberFormat="1" applyFont="1" applyFill="1" applyAlignment="1"/>
    <xf numFmtId="1" fontId="11" fillId="9" borderId="19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/>
    </xf>
    <xf numFmtId="0" fontId="11" fillId="4" borderId="5" xfId="0" applyFont="1" applyFill="1" applyBorder="1" applyAlignment="1"/>
    <xf numFmtId="0" fontId="11" fillId="4" borderId="17" xfId="0" applyFont="1" applyFill="1" applyBorder="1" applyAlignment="1">
      <alignment horizontal="center"/>
    </xf>
    <xf numFmtId="1" fontId="11" fillId="2" borderId="17" xfId="1" applyNumberFormat="1" applyFont="1" applyFill="1" applyBorder="1" applyAlignment="1">
      <alignment horizontal="right"/>
    </xf>
    <xf numFmtId="1" fontId="11" fillId="5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1" fontId="11" fillId="8" borderId="5" xfId="0" applyNumberFormat="1" applyFont="1" applyFill="1" applyBorder="1" applyAlignment="1">
      <alignment horizontal="right"/>
    </xf>
    <xf numFmtId="1" fontId="11" fillId="0" borderId="17" xfId="0" applyNumberFormat="1" applyFont="1" applyBorder="1" applyAlignment="1"/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30" xfId="0" applyFont="1" applyFill="1" applyBorder="1" applyAlignment="1">
      <alignment horizontal="center"/>
    </xf>
    <xf numFmtId="1" fontId="11" fillId="0" borderId="30" xfId="1" applyNumberFormat="1" applyFont="1" applyFill="1" applyBorder="1" applyAlignment="1">
      <alignment horizontal="right"/>
    </xf>
    <xf numFmtId="1" fontId="11" fillId="0" borderId="20" xfId="1" applyNumberFormat="1" applyFont="1" applyFill="1" applyBorder="1" applyAlignment="1">
      <alignment horizontal="right"/>
    </xf>
    <xf numFmtId="1" fontId="11" fillId="0" borderId="2" xfId="0" applyNumberFormat="1" applyFont="1" applyFill="1" applyBorder="1" applyAlignment="1">
      <alignment horizontal="right"/>
    </xf>
    <xf numFmtId="1" fontId="11" fillId="0" borderId="2" xfId="0" applyNumberFormat="1" applyFont="1" applyFill="1" applyBorder="1" applyAlignment="1"/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5" applyFont="1" applyBorder="1" applyAlignment="1">
      <alignment horizontal="center" vertical="center" wrapText="1"/>
    </xf>
    <xf numFmtId="0" fontId="11" fillId="0" borderId="8" xfId="0" applyFont="1" applyFill="1" applyBorder="1"/>
    <xf numFmtId="0" fontId="10" fillId="0" borderId="20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5" xfId="0" applyFont="1" applyBorder="1"/>
    <xf numFmtId="0" fontId="11" fillId="0" borderId="10" xfId="0" applyFont="1" applyBorder="1"/>
    <xf numFmtId="0" fontId="11" fillId="0" borderId="13" xfId="0" applyFont="1" applyBorder="1"/>
    <xf numFmtId="0" fontId="11" fillId="0" borderId="8" xfId="0" applyFont="1" applyBorder="1"/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6" fillId="2" borderId="0" xfId="0" applyFont="1" applyFill="1"/>
    <xf numFmtId="0" fontId="11" fillId="2" borderId="16" xfId="0" applyFont="1" applyFill="1" applyBorder="1" applyAlignment="1"/>
    <xf numFmtId="0" fontId="11" fillId="2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25" fillId="0" borderId="0" xfId="0" applyNumberFormat="1" applyFont="1" applyAlignment="1"/>
    <xf numFmtId="1" fontId="11" fillId="10" borderId="8" xfId="0" applyNumberFormat="1" applyFont="1" applyFill="1" applyBorder="1" applyAlignment="1">
      <alignment horizontal="right"/>
    </xf>
    <xf numFmtId="1" fontId="11" fillId="2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4" xfId="1" applyNumberFormat="1" applyFont="1" applyBorder="1" applyAlignment="1">
      <alignment horizontal="center" vertical="center"/>
    </xf>
    <xf numFmtId="164" fontId="10" fillId="0" borderId="14" xfId="1" applyNumberFormat="1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11" borderId="8" xfId="5" applyFont="1" applyFill="1" applyBorder="1" applyAlignment="1">
      <alignment horizontal="center" vertical="center" textRotation="90" wrapText="1"/>
    </xf>
    <xf numFmtId="1" fontId="10" fillId="11" borderId="8" xfId="5" applyNumberFormat="1" applyFont="1" applyFill="1" applyBorder="1" applyAlignment="1">
      <alignment horizontal="center" vertical="center"/>
    </xf>
    <xf numFmtId="1" fontId="11" fillId="11" borderId="8" xfId="0" applyNumberFormat="1" applyFont="1" applyFill="1" applyBorder="1" applyAlignment="1">
      <alignment horizontal="right"/>
    </xf>
    <xf numFmtId="1" fontId="11" fillId="11" borderId="2" xfId="0" applyNumberFormat="1" applyFont="1" applyFill="1" applyBorder="1" applyAlignment="1">
      <alignment horizontal="right"/>
    </xf>
    <xf numFmtId="0" fontId="10" fillId="2" borderId="8" xfId="5" applyFont="1" applyFill="1" applyBorder="1" applyAlignment="1">
      <alignment horizontal="center" vertical="center" textRotation="90" wrapText="1"/>
    </xf>
    <xf numFmtId="1" fontId="10" fillId="2" borderId="8" xfId="5" applyNumberFormat="1" applyFont="1" applyFill="1" applyBorder="1" applyAlignment="1">
      <alignment horizontal="center" vertical="center"/>
    </xf>
  </cellXfs>
  <cellStyles count="6">
    <cellStyle name="Comma" xfId="1" builtinId="3"/>
    <cellStyle name="Hyperlink" xfId="3" builtinId="8"/>
    <cellStyle name="Normal" xfId="0" builtinId="0"/>
    <cellStyle name="Normal 2" xfId="2"/>
    <cellStyle name="Normal 2 2" xfId="4"/>
    <cellStyle name="Normal 2 2 2" xfId="5"/>
  </cellStyles>
  <dxfs count="0"/>
  <tableStyles count="0" defaultTableStyle="TableStyleMedium9" defaultPivotStyle="PivotStyleLight16"/>
  <colors>
    <mruColors>
      <color rgb="FF5E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2155367</xdr:colOff>
      <xdr:row>58</xdr:row>
      <xdr:rowOff>17930</xdr:rowOff>
    </xdr:from>
    <xdr:to>
      <xdr:col>1</xdr:col>
      <xdr:colOff>3168468</xdr:colOff>
      <xdr:row>67</xdr:row>
      <xdr:rowOff>125509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743" y="11412071"/>
          <a:ext cx="1013101" cy="1882591"/>
        </a:xfrm>
        <a:prstGeom prst="rect">
          <a:avLst/>
        </a:prstGeom>
      </xdr:spPr>
    </xdr:pic>
    <xdr:clientData/>
  </xdr:twoCellAnchor>
  <xdr:twoCellAnchor>
    <xdr:from>
      <xdr:col>5</xdr:col>
      <xdr:colOff>366453</xdr:colOff>
      <xdr:row>61</xdr:row>
      <xdr:rowOff>26189</xdr:rowOff>
    </xdr:from>
    <xdr:to>
      <xdr:col>9</xdr:col>
      <xdr:colOff>350520</xdr:colOff>
      <xdr:row>66</xdr:row>
      <xdr:rowOff>29326</xdr:rowOff>
    </xdr:to>
    <xdr:pic>
      <xdr:nvPicPr>
        <xdr:cNvPr id="3" name="Picture 2" descr="Kabi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2453" y="12042929"/>
          <a:ext cx="2430087" cy="993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5"/>
  <sheetViews>
    <sheetView view="pageBreakPreview" topLeftCell="D277" zoomScale="85" zoomScaleSheetLayoutView="85" workbookViewId="0">
      <selection activeCell="N305" sqref="N305:N307"/>
    </sheetView>
  </sheetViews>
  <sheetFormatPr defaultRowHeight="14.4" x14ac:dyDescent="0.3"/>
  <cols>
    <col min="1" max="1" width="7.44140625" style="31" bestFit="1" customWidth="1"/>
    <col min="2" max="2" width="6" style="31" customWidth="1"/>
    <col min="3" max="3" width="47.88671875" bestFit="1" customWidth="1"/>
    <col min="4" max="4" width="4.6640625" style="35" customWidth="1"/>
    <col min="5" max="5" width="14.6640625" bestFit="1" customWidth="1"/>
    <col min="6" max="6" width="4.6640625" style="36" customWidth="1"/>
    <col min="8" max="8" width="5" style="35" bestFit="1" customWidth="1"/>
    <col min="10" max="11" width="4.6640625" customWidth="1"/>
    <col min="12" max="12" width="10.33203125" style="35" bestFit="1" customWidth="1"/>
    <col min="13" max="13" width="4" style="31" bestFit="1" customWidth="1"/>
    <col min="14" max="14" width="13.109375" bestFit="1" customWidth="1"/>
  </cols>
  <sheetData>
    <row r="1" spans="1:14" ht="18" x14ac:dyDescent="0.35">
      <c r="B1" s="41" t="s">
        <v>29</v>
      </c>
    </row>
    <row r="2" spans="1:14" x14ac:dyDescent="0.3">
      <c r="A2" s="222" t="s">
        <v>48</v>
      </c>
      <c r="B2" s="222" t="s">
        <v>30</v>
      </c>
      <c r="C2" s="222" t="s">
        <v>1</v>
      </c>
      <c r="D2" s="227" t="s">
        <v>41</v>
      </c>
      <c r="E2" s="228"/>
      <c r="F2" s="228"/>
      <c r="G2" s="228"/>
      <c r="H2" s="228"/>
      <c r="I2" s="229"/>
      <c r="J2" s="230" t="s">
        <v>38</v>
      </c>
      <c r="K2" s="230"/>
      <c r="L2" s="231" t="s">
        <v>36</v>
      </c>
      <c r="M2" s="218"/>
      <c r="N2" s="232"/>
    </row>
    <row r="3" spans="1:14" ht="15" thickBot="1" x14ac:dyDescent="0.35">
      <c r="A3" s="223"/>
      <c r="B3" s="223"/>
      <c r="C3" s="223"/>
      <c r="D3" s="236"/>
      <c r="E3" s="237"/>
      <c r="F3" s="236" t="s">
        <v>56</v>
      </c>
      <c r="G3" s="237"/>
      <c r="H3" s="238" t="s">
        <v>13</v>
      </c>
      <c r="I3" s="238"/>
      <c r="J3" s="46" t="s">
        <v>39</v>
      </c>
      <c r="K3" s="47" t="s">
        <v>40</v>
      </c>
      <c r="L3" s="233"/>
      <c r="M3" s="234"/>
      <c r="N3" s="235"/>
    </row>
    <row r="4" spans="1:14" ht="15" thickTop="1" x14ac:dyDescent="0.3">
      <c r="A4" s="224" t="s">
        <v>49</v>
      </c>
      <c r="B4" s="49">
        <v>1</v>
      </c>
      <c r="C4" s="42" t="s">
        <v>3</v>
      </c>
      <c r="D4" s="43">
        <v>28</v>
      </c>
      <c r="E4" s="42" t="s">
        <v>31</v>
      </c>
      <c r="F4" s="44">
        <v>5</v>
      </c>
      <c r="G4" s="42" t="s">
        <v>9</v>
      </c>
      <c r="H4" s="43">
        <f>D4*M4+F4</f>
        <v>173</v>
      </c>
      <c r="I4" s="42" t="s">
        <v>9</v>
      </c>
      <c r="J4" s="42"/>
      <c r="K4" s="58" t="s">
        <v>129</v>
      </c>
      <c r="L4" s="45" t="s">
        <v>44</v>
      </c>
      <c r="M4" s="32">
        <v>6</v>
      </c>
      <c r="N4" s="50" t="s">
        <v>43</v>
      </c>
    </row>
    <row r="5" spans="1:14" x14ac:dyDescent="0.3">
      <c r="A5" s="224"/>
      <c r="B5" s="30">
        <v>2</v>
      </c>
      <c r="C5" s="1" t="s">
        <v>153</v>
      </c>
      <c r="D5" s="37">
        <v>8</v>
      </c>
      <c r="E5" s="1" t="s">
        <v>31</v>
      </c>
      <c r="F5" s="33"/>
      <c r="G5" s="1"/>
      <c r="H5" s="37">
        <f t="shared" ref="H5:H19" si="0">D5*M5+F5</f>
        <v>96</v>
      </c>
      <c r="I5" s="1" t="s">
        <v>9</v>
      </c>
      <c r="J5" s="1"/>
      <c r="K5" s="58" t="s">
        <v>129</v>
      </c>
      <c r="L5" s="38" t="s">
        <v>44</v>
      </c>
      <c r="M5" s="39">
        <v>12</v>
      </c>
      <c r="N5" s="40" t="s">
        <v>45</v>
      </c>
    </row>
    <row r="6" spans="1:14" x14ac:dyDescent="0.3">
      <c r="A6" s="224"/>
      <c r="B6" s="30">
        <v>3</v>
      </c>
      <c r="C6" s="1" t="s">
        <v>84</v>
      </c>
      <c r="D6" s="37">
        <v>2</v>
      </c>
      <c r="E6" s="1" t="s">
        <v>33</v>
      </c>
      <c r="F6" s="33"/>
      <c r="G6" s="1"/>
      <c r="H6" s="37">
        <v>2</v>
      </c>
      <c r="I6" s="1" t="s">
        <v>33</v>
      </c>
      <c r="J6" s="1"/>
      <c r="K6" s="1"/>
      <c r="L6" s="38"/>
      <c r="M6" s="39"/>
      <c r="N6" s="51"/>
    </row>
    <row r="7" spans="1:14" x14ac:dyDescent="0.3">
      <c r="A7" s="224"/>
      <c r="B7" s="34">
        <v>3</v>
      </c>
      <c r="C7" s="1" t="s">
        <v>32</v>
      </c>
      <c r="D7" s="37">
        <v>2</v>
      </c>
      <c r="E7" s="1" t="s">
        <v>35</v>
      </c>
      <c r="F7" s="33"/>
      <c r="G7" s="1"/>
      <c r="H7" s="37">
        <v>2</v>
      </c>
      <c r="I7" s="1" t="s">
        <v>33</v>
      </c>
      <c r="J7" s="1"/>
      <c r="K7" s="1"/>
      <c r="L7" s="38"/>
      <c r="M7" s="39"/>
      <c r="N7" s="40"/>
    </row>
    <row r="8" spans="1:14" x14ac:dyDescent="0.3">
      <c r="A8" s="224"/>
      <c r="B8" s="34">
        <v>3</v>
      </c>
      <c r="C8" s="1" t="s">
        <v>32</v>
      </c>
      <c r="D8" s="37">
        <v>3</v>
      </c>
      <c r="E8" s="1" t="s">
        <v>34</v>
      </c>
      <c r="F8" s="33"/>
      <c r="G8" s="1"/>
      <c r="H8" s="37">
        <v>3</v>
      </c>
      <c r="I8" s="1" t="s">
        <v>97</v>
      </c>
      <c r="J8" s="1"/>
      <c r="K8" s="1"/>
      <c r="L8" s="38"/>
      <c r="M8" s="39"/>
      <c r="N8" s="40"/>
    </row>
    <row r="9" spans="1:14" x14ac:dyDescent="0.3">
      <c r="A9" s="224"/>
      <c r="B9" s="30">
        <v>4</v>
      </c>
      <c r="C9" s="1" t="s">
        <v>84</v>
      </c>
      <c r="D9" s="37">
        <v>5</v>
      </c>
      <c r="E9" s="1" t="s">
        <v>33</v>
      </c>
      <c r="F9" s="33"/>
      <c r="G9" s="1"/>
      <c r="H9" s="37">
        <v>5</v>
      </c>
      <c r="I9" s="1" t="s">
        <v>33</v>
      </c>
      <c r="J9" s="1"/>
      <c r="K9" s="1"/>
      <c r="L9" s="38"/>
      <c r="M9" s="39"/>
      <c r="N9" s="51"/>
    </row>
    <row r="10" spans="1:14" x14ac:dyDescent="0.3">
      <c r="A10" s="224"/>
      <c r="B10" s="30">
        <v>5</v>
      </c>
      <c r="C10" s="1" t="s">
        <v>67</v>
      </c>
      <c r="D10" s="37">
        <v>5</v>
      </c>
      <c r="E10" s="1" t="s">
        <v>37</v>
      </c>
      <c r="F10" s="33"/>
      <c r="G10" s="1"/>
      <c r="H10" s="37">
        <f t="shared" si="0"/>
        <v>50</v>
      </c>
      <c r="I10" s="1" t="s">
        <v>10</v>
      </c>
      <c r="J10" s="1"/>
      <c r="K10" s="1"/>
      <c r="L10" s="38" t="s">
        <v>46</v>
      </c>
      <c r="M10" s="39">
        <v>10</v>
      </c>
      <c r="N10" s="40" t="s">
        <v>10</v>
      </c>
    </row>
    <row r="11" spans="1:14" x14ac:dyDescent="0.3">
      <c r="A11" s="225"/>
      <c r="B11" s="30">
        <v>6</v>
      </c>
      <c r="C11" s="1" t="s">
        <v>67</v>
      </c>
      <c r="D11" s="37">
        <v>5</v>
      </c>
      <c r="E11" s="1" t="s">
        <v>37</v>
      </c>
      <c r="F11" s="33"/>
      <c r="G11" s="1"/>
      <c r="H11" s="37">
        <f t="shared" si="0"/>
        <v>50</v>
      </c>
      <c r="I11" s="1" t="s">
        <v>10</v>
      </c>
      <c r="J11" s="1"/>
      <c r="K11" s="1"/>
      <c r="L11" s="38" t="s">
        <v>46</v>
      </c>
      <c r="M11" s="39">
        <v>10</v>
      </c>
      <c r="N11" s="40" t="s">
        <v>10</v>
      </c>
    </row>
    <row r="12" spans="1:14" x14ac:dyDescent="0.3">
      <c r="A12" s="226" t="s">
        <v>50</v>
      </c>
      <c r="B12" s="30">
        <v>7</v>
      </c>
      <c r="C12" s="1" t="s">
        <v>4</v>
      </c>
      <c r="D12" s="37">
        <v>17</v>
      </c>
      <c r="E12" s="1" t="s">
        <v>31</v>
      </c>
      <c r="F12" s="33">
        <v>10</v>
      </c>
      <c r="G12" s="1" t="s">
        <v>9</v>
      </c>
      <c r="H12" s="37">
        <f t="shared" si="0"/>
        <v>214</v>
      </c>
      <c r="I12" s="1" t="s">
        <v>9</v>
      </c>
      <c r="J12" s="1"/>
      <c r="K12" s="58" t="s">
        <v>129</v>
      </c>
      <c r="L12" s="38" t="s">
        <v>44</v>
      </c>
      <c r="M12" s="39">
        <v>12</v>
      </c>
      <c r="N12" s="40" t="s">
        <v>45</v>
      </c>
    </row>
    <row r="13" spans="1:14" x14ac:dyDescent="0.3">
      <c r="A13" s="224"/>
      <c r="B13" s="30">
        <v>8</v>
      </c>
      <c r="C13" s="1" t="s">
        <v>3</v>
      </c>
      <c r="D13" s="37">
        <v>24</v>
      </c>
      <c r="E13" s="1" t="s">
        <v>31</v>
      </c>
      <c r="F13" s="33"/>
      <c r="G13" s="1"/>
      <c r="H13" s="37">
        <f>D13*M13+F13</f>
        <v>144</v>
      </c>
      <c r="I13" s="1" t="s">
        <v>9</v>
      </c>
      <c r="J13" s="1"/>
      <c r="K13" s="58" t="s">
        <v>129</v>
      </c>
      <c r="L13" s="38" t="s">
        <v>44</v>
      </c>
      <c r="M13" s="39">
        <v>6</v>
      </c>
      <c r="N13" s="40" t="s">
        <v>43</v>
      </c>
    </row>
    <row r="14" spans="1:14" x14ac:dyDescent="0.3">
      <c r="A14" s="224"/>
      <c r="B14" s="30">
        <v>9</v>
      </c>
      <c r="C14" s="59" t="s">
        <v>54</v>
      </c>
      <c r="D14" s="37"/>
      <c r="E14" s="1"/>
      <c r="F14" s="33"/>
      <c r="G14" s="1"/>
      <c r="H14" s="37"/>
      <c r="I14" s="1"/>
      <c r="J14" s="1"/>
      <c r="K14" s="1"/>
      <c r="L14" s="38"/>
      <c r="M14" s="39"/>
      <c r="N14" s="40"/>
    </row>
    <row r="15" spans="1:14" x14ac:dyDescent="0.3">
      <c r="A15" s="224"/>
      <c r="B15" s="30">
        <v>10</v>
      </c>
      <c r="C15" s="1" t="s">
        <v>70</v>
      </c>
      <c r="D15" s="37">
        <v>13</v>
      </c>
      <c r="E15" s="1" t="s">
        <v>33</v>
      </c>
      <c r="F15" s="33"/>
      <c r="G15" s="1"/>
      <c r="H15" s="37">
        <v>13</v>
      </c>
      <c r="I15" s="1" t="s">
        <v>33</v>
      </c>
      <c r="J15" s="1"/>
      <c r="K15" s="1"/>
      <c r="M15" s="39"/>
      <c r="N15" s="40"/>
    </row>
    <row r="16" spans="1:14" x14ac:dyDescent="0.3">
      <c r="A16" s="224"/>
      <c r="B16" s="30">
        <v>11</v>
      </c>
      <c r="C16" s="1" t="s">
        <v>70</v>
      </c>
      <c r="D16" s="37">
        <v>9</v>
      </c>
      <c r="E16" s="1" t="s">
        <v>33</v>
      </c>
      <c r="F16" s="33"/>
      <c r="G16" s="1"/>
      <c r="H16" s="37">
        <v>9</v>
      </c>
      <c r="I16" s="1" t="s">
        <v>33</v>
      </c>
      <c r="J16" s="1"/>
      <c r="K16" s="1"/>
      <c r="L16" s="57" t="s">
        <v>176</v>
      </c>
      <c r="M16" s="39"/>
      <c r="N16" s="40"/>
    </row>
    <row r="17" spans="1:14" x14ac:dyDescent="0.3">
      <c r="A17" s="225"/>
      <c r="B17" s="30">
        <v>12</v>
      </c>
      <c r="C17" s="1" t="s">
        <v>70</v>
      </c>
      <c r="D17" s="37">
        <v>10</v>
      </c>
      <c r="E17" s="1" t="s">
        <v>33</v>
      </c>
      <c r="F17" s="33"/>
      <c r="G17" s="1"/>
      <c r="H17" s="37">
        <v>10</v>
      </c>
      <c r="I17" s="1" t="s">
        <v>33</v>
      </c>
      <c r="J17" s="1"/>
      <c r="K17" s="1"/>
      <c r="L17" s="38"/>
      <c r="M17" s="39"/>
      <c r="N17" s="40"/>
    </row>
    <row r="18" spans="1:14" x14ac:dyDescent="0.3">
      <c r="A18" s="226" t="s">
        <v>51</v>
      </c>
      <c r="B18" s="30">
        <v>13</v>
      </c>
      <c r="C18" s="1" t="s">
        <v>84</v>
      </c>
      <c r="D18" s="37">
        <v>10</v>
      </c>
      <c r="E18" s="1" t="s">
        <v>33</v>
      </c>
      <c r="F18" s="33"/>
      <c r="G18" s="1"/>
      <c r="H18" s="37">
        <v>10</v>
      </c>
      <c r="I18" s="1" t="s">
        <v>33</v>
      </c>
      <c r="J18" s="1"/>
      <c r="K18" s="1"/>
      <c r="L18" s="38"/>
      <c r="M18" s="39"/>
      <c r="N18" s="51"/>
    </row>
    <row r="19" spans="1:14" x14ac:dyDescent="0.3">
      <c r="A19" s="224"/>
      <c r="B19" s="30">
        <v>14</v>
      </c>
      <c r="C19" s="1" t="s">
        <v>3</v>
      </c>
      <c r="D19" s="37">
        <v>19</v>
      </c>
      <c r="E19" s="1" t="s">
        <v>31</v>
      </c>
      <c r="F19" s="33"/>
      <c r="G19" s="1"/>
      <c r="H19" s="37">
        <f t="shared" si="0"/>
        <v>114</v>
      </c>
      <c r="I19" s="1" t="s">
        <v>9</v>
      </c>
      <c r="J19" s="1"/>
      <c r="K19" s="58" t="s">
        <v>129</v>
      </c>
      <c r="L19" s="38" t="s">
        <v>47</v>
      </c>
      <c r="M19" s="39">
        <v>6</v>
      </c>
      <c r="N19" s="40" t="s">
        <v>43</v>
      </c>
    </row>
    <row r="20" spans="1:14" x14ac:dyDescent="0.3">
      <c r="A20" s="224"/>
      <c r="B20" s="30">
        <v>15</v>
      </c>
      <c r="C20" s="1" t="s">
        <v>7</v>
      </c>
      <c r="D20" s="37">
        <v>12</v>
      </c>
      <c r="E20" s="1" t="s">
        <v>33</v>
      </c>
      <c r="F20" s="33"/>
      <c r="G20" s="1"/>
      <c r="H20" s="37">
        <v>12</v>
      </c>
      <c r="I20" s="1" t="s">
        <v>33</v>
      </c>
      <c r="J20" s="1"/>
      <c r="K20" s="1"/>
      <c r="L20" s="38"/>
      <c r="M20" s="39"/>
      <c r="N20" s="40"/>
    </row>
    <row r="21" spans="1:14" x14ac:dyDescent="0.3">
      <c r="A21" s="224"/>
      <c r="B21" s="30">
        <v>16</v>
      </c>
      <c r="C21" s="1" t="s">
        <v>7</v>
      </c>
      <c r="D21" s="37">
        <v>24</v>
      </c>
      <c r="E21" s="1" t="s">
        <v>33</v>
      </c>
      <c r="F21" s="33"/>
      <c r="G21" s="1"/>
      <c r="H21" s="37">
        <v>24</v>
      </c>
      <c r="I21" s="1" t="s">
        <v>33</v>
      </c>
      <c r="J21" s="1"/>
      <c r="K21" s="1"/>
      <c r="L21" s="38"/>
      <c r="M21" s="39"/>
      <c r="N21" s="40"/>
    </row>
    <row r="22" spans="1:14" x14ac:dyDescent="0.3">
      <c r="A22" s="224"/>
      <c r="B22" s="30">
        <v>17</v>
      </c>
      <c r="C22" s="1" t="s">
        <v>8</v>
      </c>
      <c r="D22" s="37">
        <v>13</v>
      </c>
      <c r="E22" s="1" t="s">
        <v>33</v>
      </c>
      <c r="F22" s="33"/>
      <c r="G22" s="1"/>
      <c r="H22" s="37">
        <v>13</v>
      </c>
      <c r="I22" s="1" t="s">
        <v>33</v>
      </c>
      <c r="J22" s="1"/>
      <c r="K22" s="1"/>
      <c r="L22" s="38"/>
      <c r="M22" s="39"/>
      <c r="N22" s="40"/>
    </row>
    <row r="23" spans="1:14" x14ac:dyDescent="0.3">
      <c r="A23" s="225"/>
      <c r="B23" s="30">
        <v>18</v>
      </c>
      <c r="C23" s="1" t="s">
        <v>8</v>
      </c>
      <c r="D23" s="37">
        <v>22</v>
      </c>
      <c r="E23" s="1" t="s">
        <v>33</v>
      </c>
      <c r="F23" s="33"/>
      <c r="G23" s="1"/>
      <c r="H23" s="37">
        <v>22</v>
      </c>
      <c r="I23" s="1" t="s">
        <v>33</v>
      </c>
      <c r="J23" s="1"/>
      <c r="K23" s="1"/>
      <c r="L23" s="38"/>
      <c r="M23" s="39"/>
      <c r="N23" s="40"/>
    </row>
    <row r="24" spans="1:14" x14ac:dyDescent="0.3">
      <c r="A24" s="226" t="s">
        <v>52</v>
      </c>
      <c r="B24" s="30">
        <v>19</v>
      </c>
      <c r="C24" s="1" t="s">
        <v>70</v>
      </c>
      <c r="D24" s="37">
        <v>4</v>
      </c>
      <c r="E24" s="1" t="s">
        <v>33</v>
      </c>
      <c r="F24" s="33"/>
      <c r="G24" s="1"/>
      <c r="H24" s="37">
        <v>4</v>
      </c>
      <c r="I24" s="1" t="s">
        <v>33</v>
      </c>
      <c r="J24" s="1"/>
      <c r="K24" s="1"/>
      <c r="L24" s="38"/>
      <c r="M24" s="39"/>
      <c r="N24" s="40"/>
    </row>
    <row r="25" spans="1:14" x14ac:dyDescent="0.3">
      <c r="A25" s="224"/>
      <c r="B25" s="34">
        <v>19</v>
      </c>
      <c r="C25" s="1" t="s">
        <v>74</v>
      </c>
      <c r="D25" s="37">
        <v>8</v>
      </c>
      <c r="E25" s="1" t="s">
        <v>33</v>
      </c>
      <c r="F25" s="33"/>
      <c r="G25" s="1"/>
      <c r="H25" s="37">
        <v>8</v>
      </c>
      <c r="I25" s="1" t="s">
        <v>33</v>
      </c>
      <c r="J25" s="1"/>
      <c r="K25" s="1"/>
      <c r="L25" s="38"/>
      <c r="M25" s="39"/>
      <c r="N25" s="40"/>
    </row>
    <row r="26" spans="1:14" x14ac:dyDescent="0.3">
      <c r="A26" s="224"/>
      <c r="B26" s="30">
        <v>20</v>
      </c>
      <c r="C26" s="1" t="s">
        <v>42</v>
      </c>
      <c r="D26" s="37">
        <v>32</v>
      </c>
      <c r="E26" s="1" t="s">
        <v>33</v>
      </c>
      <c r="F26" s="33"/>
      <c r="G26" s="1"/>
      <c r="H26" s="37">
        <v>32</v>
      </c>
      <c r="I26" s="1" t="s">
        <v>33</v>
      </c>
      <c r="J26" s="1"/>
      <c r="K26" s="1"/>
      <c r="L26" s="57" t="s">
        <v>177</v>
      </c>
      <c r="M26" s="39"/>
      <c r="N26" s="40"/>
    </row>
    <row r="27" spans="1:14" x14ac:dyDescent="0.3">
      <c r="A27" s="224"/>
      <c r="B27" s="30">
        <v>21</v>
      </c>
      <c r="C27" s="1" t="s">
        <v>80</v>
      </c>
      <c r="D27" s="37">
        <v>36</v>
      </c>
      <c r="E27" s="1" t="s">
        <v>33</v>
      </c>
      <c r="F27" s="33"/>
      <c r="G27" s="1"/>
      <c r="H27" s="37">
        <v>36</v>
      </c>
      <c r="I27" s="1" t="s">
        <v>33</v>
      </c>
      <c r="J27" s="1"/>
      <c r="K27" s="1"/>
      <c r="L27" s="57" t="s">
        <v>178</v>
      </c>
      <c r="M27" s="39"/>
      <c r="N27" s="40"/>
    </row>
    <row r="28" spans="1:14" x14ac:dyDescent="0.3">
      <c r="A28" s="224"/>
      <c r="B28" s="30">
        <v>22</v>
      </c>
      <c r="C28" s="1" t="s">
        <v>85</v>
      </c>
      <c r="D28" s="37">
        <v>10</v>
      </c>
      <c r="E28" s="1" t="s">
        <v>33</v>
      </c>
      <c r="F28" s="33"/>
      <c r="G28" s="1"/>
      <c r="H28" s="37">
        <v>10</v>
      </c>
      <c r="I28" s="1" t="s">
        <v>33</v>
      </c>
      <c r="J28" s="1"/>
      <c r="K28" s="1"/>
      <c r="L28" s="38"/>
      <c r="M28" s="39"/>
      <c r="N28" s="51"/>
    </row>
    <row r="29" spans="1:14" x14ac:dyDescent="0.3">
      <c r="A29" s="224"/>
      <c r="B29" s="30">
        <v>23</v>
      </c>
      <c r="C29" s="1" t="s">
        <v>8</v>
      </c>
      <c r="D29" s="37">
        <v>22</v>
      </c>
      <c r="E29" s="1" t="s">
        <v>33</v>
      </c>
      <c r="F29" s="33"/>
      <c r="G29" s="1"/>
      <c r="H29" s="37">
        <v>22</v>
      </c>
      <c r="I29" s="1" t="s">
        <v>33</v>
      </c>
      <c r="J29" s="1"/>
      <c r="K29" s="1"/>
      <c r="L29" s="38"/>
      <c r="M29" s="39"/>
      <c r="N29" s="40"/>
    </row>
    <row r="30" spans="1:14" x14ac:dyDescent="0.3">
      <c r="A30" s="225"/>
      <c r="B30" s="30">
        <v>24</v>
      </c>
      <c r="C30" s="1" t="s">
        <v>8</v>
      </c>
      <c r="D30" s="37">
        <v>22</v>
      </c>
      <c r="E30" s="1" t="s">
        <v>33</v>
      </c>
      <c r="F30" s="33"/>
      <c r="G30" s="1"/>
      <c r="H30" s="37">
        <v>22</v>
      </c>
      <c r="I30" s="1" t="s">
        <v>33</v>
      </c>
      <c r="J30" s="1"/>
      <c r="K30" s="1"/>
      <c r="L30" s="38"/>
      <c r="M30" s="39"/>
      <c r="N30" s="40"/>
    </row>
    <row r="31" spans="1:14" x14ac:dyDescent="0.3">
      <c r="A31" s="226" t="s">
        <v>53</v>
      </c>
      <c r="B31" s="30">
        <v>25</v>
      </c>
      <c r="C31" s="1" t="s">
        <v>86</v>
      </c>
      <c r="D31" s="37">
        <v>14</v>
      </c>
      <c r="E31" s="1" t="s">
        <v>33</v>
      </c>
      <c r="F31" s="33"/>
      <c r="G31" s="1"/>
      <c r="H31" s="37">
        <v>14</v>
      </c>
      <c r="I31" s="1" t="s">
        <v>33</v>
      </c>
      <c r="J31" s="1"/>
      <c r="K31" s="1"/>
      <c r="L31" s="38"/>
      <c r="M31" s="39"/>
      <c r="N31" s="51"/>
    </row>
    <row r="32" spans="1:14" x14ac:dyDescent="0.3">
      <c r="A32" s="224"/>
      <c r="B32" s="30">
        <v>26</v>
      </c>
      <c r="C32" s="1" t="s">
        <v>74</v>
      </c>
      <c r="D32" s="37">
        <v>18</v>
      </c>
      <c r="E32" s="1" t="s">
        <v>33</v>
      </c>
      <c r="F32" s="33"/>
      <c r="G32" s="1"/>
      <c r="H32" s="37">
        <v>18</v>
      </c>
      <c r="I32" s="1" t="s">
        <v>33</v>
      </c>
      <c r="J32" s="1"/>
      <c r="K32" s="1"/>
      <c r="L32" s="38"/>
      <c r="M32" s="39"/>
      <c r="N32" s="40"/>
    </row>
    <row r="33" spans="1:14" x14ac:dyDescent="0.3">
      <c r="A33" s="224"/>
      <c r="B33" s="30">
        <v>27</v>
      </c>
      <c r="C33" s="1" t="s">
        <v>86</v>
      </c>
      <c r="D33" s="37">
        <v>16</v>
      </c>
      <c r="E33" s="1" t="s">
        <v>33</v>
      </c>
      <c r="F33" s="33"/>
      <c r="G33" s="1"/>
      <c r="H33" s="37">
        <v>16</v>
      </c>
      <c r="I33" s="1" t="s">
        <v>33</v>
      </c>
      <c r="J33" s="1"/>
      <c r="K33" s="1"/>
      <c r="L33" s="38"/>
      <c r="M33" s="39"/>
      <c r="N33" s="51"/>
    </row>
    <row r="34" spans="1:14" x14ac:dyDescent="0.3">
      <c r="A34" s="224"/>
      <c r="B34" s="30">
        <v>28</v>
      </c>
      <c r="C34" s="1" t="s">
        <v>7</v>
      </c>
      <c r="D34" s="37">
        <v>7</v>
      </c>
      <c r="E34" s="1" t="s">
        <v>33</v>
      </c>
      <c r="F34" s="33"/>
      <c r="G34" s="1"/>
      <c r="H34" s="37">
        <v>7</v>
      </c>
      <c r="I34" s="1" t="s">
        <v>33</v>
      </c>
      <c r="J34" s="1"/>
      <c r="K34" s="1"/>
      <c r="L34" s="38"/>
      <c r="M34" s="39"/>
      <c r="N34" s="40"/>
    </row>
    <row r="35" spans="1:14" x14ac:dyDescent="0.3">
      <c r="A35" s="224"/>
      <c r="B35" s="30">
        <v>29</v>
      </c>
      <c r="C35" s="1" t="s">
        <v>7</v>
      </c>
      <c r="D35" s="37">
        <v>24</v>
      </c>
      <c r="E35" s="1" t="s">
        <v>33</v>
      </c>
      <c r="F35" s="33"/>
      <c r="G35" s="1"/>
      <c r="H35" s="37">
        <v>24</v>
      </c>
      <c r="I35" s="1" t="s">
        <v>33</v>
      </c>
      <c r="J35" s="1"/>
      <c r="K35" s="1"/>
      <c r="L35" s="38"/>
      <c r="M35" s="39"/>
      <c r="N35" s="40"/>
    </row>
    <row r="36" spans="1:14" x14ac:dyDescent="0.3">
      <c r="A36" s="225"/>
      <c r="B36" s="30">
        <v>30</v>
      </c>
      <c r="C36" s="1" t="s">
        <v>7</v>
      </c>
      <c r="D36" s="37">
        <v>24</v>
      </c>
      <c r="E36" s="1" t="s">
        <v>33</v>
      </c>
      <c r="F36" s="33"/>
      <c r="G36" s="1"/>
      <c r="H36" s="37">
        <v>24</v>
      </c>
      <c r="I36" s="1" t="s">
        <v>33</v>
      </c>
      <c r="J36" s="1"/>
      <c r="K36" s="1"/>
      <c r="L36" s="38"/>
      <c r="M36" s="39"/>
      <c r="N36" s="40"/>
    </row>
    <row r="39" spans="1:14" ht="18" x14ac:dyDescent="0.35">
      <c r="B39" s="41" t="s">
        <v>55</v>
      </c>
    </row>
    <row r="40" spans="1:14" x14ac:dyDescent="0.3">
      <c r="A40" s="222" t="s">
        <v>48</v>
      </c>
      <c r="B40" s="222" t="s">
        <v>30</v>
      </c>
      <c r="C40" s="222" t="s">
        <v>1</v>
      </c>
      <c r="D40" s="227" t="s">
        <v>41</v>
      </c>
      <c r="E40" s="228"/>
      <c r="F40" s="228"/>
      <c r="G40" s="228"/>
      <c r="H40" s="228"/>
      <c r="I40" s="229"/>
      <c r="J40" s="230" t="s">
        <v>38</v>
      </c>
      <c r="K40" s="230"/>
      <c r="L40" s="231" t="s">
        <v>36</v>
      </c>
      <c r="M40" s="218"/>
      <c r="N40" s="232"/>
    </row>
    <row r="41" spans="1:14" ht="15" thickBot="1" x14ac:dyDescent="0.35">
      <c r="A41" s="223"/>
      <c r="B41" s="223"/>
      <c r="C41" s="223"/>
      <c r="D41" s="236"/>
      <c r="E41" s="237"/>
      <c r="F41" s="236" t="s">
        <v>56</v>
      </c>
      <c r="G41" s="237"/>
      <c r="H41" s="238" t="s">
        <v>13</v>
      </c>
      <c r="I41" s="238"/>
      <c r="J41" s="46" t="s">
        <v>39</v>
      </c>
      <c r="K41" s="47" t="s">
        <v>40</v>
      </c>
      <c r="L41" s="233"/>
      <c r="M41" s="234"/>
      <c r="N41" s="235"/>
    </row>
    <row r="42" spans="1:14" ht="15" thickTop="1" x14ac:dyDescent="0.3">
      <c r="A42" s="224" t="s">
        <v>49</v>
      </c>
      <c r="B42" s="49">
        <v>1</v>
      </c>
      <c r="C42" s="42" t="s">
        <v>68</v>
      </c>
      <c r="D42" s="43">
        <v>20</v>
      </c>
      <c r="E42" s="42" t="s">
        <v>69</v>
      </c>
      <c r="F42" s="44"/>
      <c r="G42" s="42"/>
      <c r="H42" s="43">
        <f>D42*M42+F42</f>
        <v>100</v>
      </c>
      <c r="I42" s="42" t="s">
        <v>10</v>
      </c>
      <c r="J42" s="42"/>
      <c r="K42" s="42"/>
      <c r="L42" s="45" t="s">
        <v>88</v>
      </c>
      <c r="M42" s="32">
        <v>5</v>
      </c>
      <c r="N42" s="50" t="s">
        <v>10</v>
      </c>
    </row>
    <row r="43" spans="1:14" x14ac:dyDescent="0.3">
      <c r="A43" s="224"/>
      <c r="B43" s="30">
        <v>2</v>
      </c>
      <c r="C43" s="1" t="s">
        <v>68</v>
      </c>
      <c r="D43" s="37">
        <v>20</v>
      </c>
      <c r="E43" s="1" t="s">
        <v>69</v>
      </c>
      <c r="F43" s="33"/>
      <c r="G43" s="1"/>
      <c r="H43" s="43">
        <f>D43*M43+F43</f>
        <v>100</v>
      </c>
      <c r="I43" s="1" t="s">
        <v>10</v>
      </c>
      <c r="J43" s="1"/>
      <c r="K43" s="1"/>
      <c r="L43" s="38" t="s">
        <v>88</v>
      </c>
      <c r="M43" s="39">
        <v>5</v>
      </c>
      <c r="N43" s="40" t="s">
        <v>10</v>
      </c>
    </row>
    <row r="44" spans="1:14" x14ac:dyDescent="0.3">
      <c r="A44" s="224"/>
      <c r="B44" s="30">
        <v>3</v>
      </c>
      <c r="C44" s="1" t="s">
        <v>68</v>
      </c>
      <c r="D44" s="37">
        <v>20</v>
      </c>
      <c r="E44" s="1" t="s">
        <v>69</v>
      </c>
      <c r="F44" s="33"/>
      <c r="G44" s="1"/>
      <c r="H44" s="43">
        <f t="shared" ref="H44:H46" si="1">D44*M44+F44</f>
        <v>100</v>
      </c>
      <c r="I44" s="1" t="s">
        <v>10</v>
      </c>
      <c r="J44" s="1"/>
      <c r="K44" s="1"/>
      <c r="L44" s="38" t="s">
        <v>88</v>
      </c>
      <c r="M44" s="39">
        <v>5</v>
      </c>
      <c r="N44" s="40" t="s">
        <v>10</v>
      </c>
    </row>
    <row r="45" spans="1:14" x14ac:dyDescent="0.3">
      <c r="A45" s="224"/>
      <c r="B45" s="30">
        <v>4</v>
      </c>
      <c r="C45" s="1" t="s">
        <v>68</v>
      </c>
      <c r="D45" s="37">
        <v>20</v>
      </c>
      <c r="E45" s="1" t="s">
        <v>69</v>
      </c>
      <c r="F45" s="33"/>
      <c r="G45" s="1"/>
      <c r="H45" s="43">
        <f t="shared" si="1"/>
        <v>100</v>
      </c>
      <c r="I45" s="1" t="s">
        <v>10</v>
      </c>
      <c r="J45" s="1"/>
      <c r="K45" s="1"/>
      <c r="L45" s="38" t="s">
        <v>88</v>
      </c>
      <c r="M45" s="39">
        <v>5</v>
      </c>
      <c r="N45" s="40" t="s">
        <v>10</v>
      </c>
    </row>
    <row r="46" spans="1:14" x14ac:dyDescent="0.3">
      <c r="A46" s="224"/>
      <c r="B46" s="30">
        <v>5</v>
      </c>
      <c r="C46" s="1" t="s">
        <v>68</v>
      </c>
      <c r="D46" s="37">
        <v>20</v>
      </c>
      <c r="E46" s="1" t="s">
        <v>69</v>
      </c>
      <c r="F46" s="33"/>
      <c r="G46" s="1"/>
      <c r="H46" s="43">
        <f t="shared" si="1"/>
        <v>100</v>
      </c>
      <c r="I46" s="1" t="s">
        <v>10</v>
      </c>
      <c r="J46" s="1"/>
      <c r="K46" s="1"/>
      <c r="L46" s="38" t="s">
        <v>88</v>
      </c>
      <c r="M46" s="39">
        <v>5</v>
      </c>
      <c r="N46" s="40" t="s">
        <v>10</v>
      </c>
    </row>
    <row r="47" spans="1:14" x14ac:dyDescent="0.3">
      <c r="A47" s="225"/>
      <c r="B47" s="30">
        <v>6</v>
      </c>
      <c r="C47" s="1" t="s">
        <v>71</v>
      </c>
      <c r="D47" s="37">
        <v>14</v>
      </c>
      <c r="E47" s="1" t="s">
        <v>33</v>
      </c>
      <c r="F47" s="33"/>
      <c r="G47" s="1"/>
      <c r="H47" s="37">
        <v>14</v>
      </c>
      <c r="I47" s="1" t="s">
        <v>33</v>
      </c>
      <c r="J47" s="1"/>
      <c r="K47" s="1"/>
      <c r="L47" s="38"/>
      <c r="M47" s="39"/>
      <c r="N47" s="40"/>
    </row>
    <row r="48" spans="1:14" x14ac:dyDescent="0.3">
      <c r="A48" s="226" t="s">
        <v>50</v>
      </c>
      <c r="B48" s="30">
        <v>7</v>
      </c>
      <c r="C48" s="1" t="s">
        <v>70</v>
      </c>
      <c r="D48" s="37">
        <v>10</v>
      </c>
      <c r="E48" s="1" t="s">
        <v>33</v>
      </c>
      <c r="F48" s="33"/>
      <c r="G48" s="1"/>
      <c r="H48" s="37">
        <v>10</v>
      </c>
      <c r="I48" s="1" t="s">
        <v>33</v>
      </c>
      <c r="J48" s="1"/>
      <c r="K48" s="1"/>
      <c r="L48" s="38"/>
      <c r="M48" s="39"/>
      <c r="N48" s="40"/>
    </row>
    <row r="49" spans="1:14" x14ac:dyDescent="0.3">
      <c r="A49" s="224"/>
      <c r="B49" s="30">
        <v>8</v>
      </c>
      <c r="C49" s="1" t="s">
        <v>70</v>
      </c>
      <c r="D49" s="37">
        <v>10</v>
      </c>
      <c r="E49" s="1" t="s">
        <v>33</v>
      </c>
      <c r="F49" s="33"/>
      <c r="G49" s="1"/>
      <c r="H49" s="37">
        <v>10</v>
      </c>
      <c r="I49" s="1" t="s">
        <v>33</v>
      </c>
      <c r="J49" s="1"/>
      <c r="K49" s="1"/>
      <c r="L49" s="38"/>
      <c r="M49" s="39"/>
      <c r="N49" s="40"/>
    </row>
    <row r="50" spans="1:14" x14ac:dyDescent="0.3">
      <c r="A50" s="224"/>
      <c r="B50" s="30">
        <v>9</v>
      </c>
      <c r="C50" s="1" t="s">
        <v>70</v>
      </c>
      <c r="D50" s="37">
        <v>10</v>
      </c>
      <c r="E50" s="1" t="s">
        <v>33</v>
      </c>
      <c r="F50" s="33"/>
      <c r="G50" s="1"/>
      <c r="H50" s="37">
        <v>10</v>
      </c>
      <c r="I50" s="1" t="s">
        <v>33</v>
      </c>
      <c r="J50" s="1"/>
      <c r="K50" s="1"/>
      <c r="L50" s="38"/>
      <c r="M50" s="39"/>
      <c r="N50" s="40"/>
    </row>
    <row r="51" spans="1:14" x14ac:dyDescent="0.3">
      <c r="A51" s="224"/>
      <c r="B51" s="30">
        <v>10</v>
      </c>
      <c r="C51" s="59" t="s">
        <v>54</v>
      </c>
      <c r="D51" s="37"/>
      <c r="E51" s="1"/>
      <c r="F51" s="33"/>
      <c r="G51" s="1"/>
      <c r="H51" s="37"/>
      <c r="I51" s="1"/>
      <c r="J51" s="1"/>
      <c r="K51" s="1"/>
      <c r="L51" s="38"/>
      <c r="M51" s="39"/>
      <c r="N51" s="40"/>
    </row>
    <row r="52" spans="1:14" x14ac:dyDescent="0.3">
      <c r="A52" s="224"/>
      <c r="B52" s="30">
        <v>11</v>
      </c>
      <c r="C52" s="1" t="s">
        <v>71</v>
      </c>
      <c r="D52" s="37">
        <v>4</v>
      </c>
      <c r="E52" s="1" t="s">
        <v>33</v>
      </c>
      <c r="F52" s="33"/>
      <c r="G52" s="1"/>
      <c r="H52" s="37">
        <v>4</v>
      </c>
      <c r="I52" s="1" t="s">
        <v>33</v>
      </c>
      <c r="J52" s="1"/>
      <c r="K52" s="1"/>
      <c r="L52" s="38"/>
      <c r="M52" s="39"/>
      <c r="N52" s="40"/>
    </row>
    <row r="53" spans="1:14" x14ac:dyDescent="0.3">
      <c r="A53" s="225"/>
      <c r="B53" s="30">
        <v>12</v>
      </c>
      <c r="C53" s="1" t="s">
        <v>71</v>
      </c>
      <c r="D53" s="37">
        <v>6</v>
      </c>
      <c r="E53" s="1" t="s">
        <v>33</v>
      </c>
      <c r="F53" s="33"/>
      <c r="G53" s="1"/>
      <c r="H53" s="37">
        <v>6</v>
      </c>
      <c r="I53" s="1" t="s">
        <v>33</v>
      </c>
      <c r="J53" s="1"/>
      <c r="K53" s="1"/>
      <c r="L53" s="38"/>
      <c r="M53" s="39"/>
      <c r="N53" s="40"/>
    </row>
    <row r="54" spans="1:14" x14ac:dyDescent="0.3">
      <c r="A54" s="226" t="s">
        <v>51</v>
      </c>
      <c r="B54" s="30">
        <v>13</v>
      </c>
      <c r="C54" s="1" t="s">
        <v>70</v>
      </c>
      <c r="D54" s="37">
        <v>10</v>
      </c>
      <c r="E54" s="1" t="s">
        <v>33</v>
      </c>
      <c r="F54" s="33"/>
      <c r="G54" s="1"/>
      <c r="H54" s="37">
        <v>10</v>
      </c>
      <c r="I54" s="1" t="s">
        <v>33</v>
      </c>
      <c r="J54" s="1"/>
      <c r="K54" s="1"/>
      <c r="L54" s="38"/>
      <c r="M54" s="39"/>
      <c r="N54" s="40"/>
    </row>
    <row r="55" spans="1:14" x14ac:dyDescent="0.3">
      <c r="A55" s="224"/>
      <c r="B55" s="30">
        <v>14</v>
      </c>
      <c r="C55" s="1" t="s">
        <v>70</v>
      </c>
      <c r="D55" s="37">
        <v>10</v>
      </c>
      <c r="E55" s="1" t="s">
        <v>33</v>
      </c>
      <c r="F55" s="33"/>
      <c r="G55" s="1"/>
      <c r="H55" s="37">
        <v>10</v>
      </c>
      <c r="I55" s="1" t="s">
        <v>33</v>
      </c>
      <c r="J55" s="1"/>
      <c r="K55" s="1"/>
      <c r="L55" s="38"/>
      <c r="M55" s="39"/>
      <c r="N55" s="40"/>
    </row>
    <row r="56" spans="1:14" x14ac:dyDescent="0.3">
      <c r="A56" s="224"/>
      <c r="B56" s="30">
        <v>15</v>
      </c>
      <c r="C56" s="1" t="s">
        <v>70</v>
      </c>
      <c r="D56" s="37">
        <v>10</v>
      </c>
      <c r="E56" s="1" t="s">
        <v>33</v>
      </c>
      <c r="F56" s="33"/>
      <c r="G56" s="1"/>
      <c r="H56" s="37">
        <v>10</v>
      </c>
      <c r="I56" s="1" t="s">
        <v>33</v>
      </c>
      <c r="J56" s="1"/>
      <c r="K56" s="1"/>
      <c r="L56" s="38"/>
      <c r="M56" s="39"/>
      <c r="N56" s="40"/>
    </row>
    <row r="57" spans="1:14" x14ac:dyDescent="0.3">
      <c r="A57" s="224"/>
      <c r="B57" s="30">
        <v>16</v>
      </c>
      <c r="C57" s="1" t="s">
        <v>71</v>
      </c>
      <c r="D57" s="37">
        <v>10</v>
      </c>
      <c r="E57" s="1" t="s">
        <v>33</v>
      </c>
      <c r="F57" s="33"/>
      <c r="G57" s="1"/>
      <c r="H57" s="37">
        <v>10</v>
      </c>
      <c r="I57" s="1" t="s">
        <v>33</v>
      </c>
      <c r="J57" s="1"/>
      <c r="K57" s="1"/>
      <c r="L57" s="38"/>
      <c r="M57" s="39"/>
      <c r="N57" s="40"/>
    </row>
    <row r="58" spans="1:14" x14ac:dyDescent="0.3">
      <c r="A58" s="224"/>
      <c r="B58" s="30">
        <v>17</v>
      </c>
      <c r="C58" s="1" t="s">
        <v>71</v>
      </c>
      <c r="D58" s="37">
        <v>10</v>
      </c>
      <c r="E58" s="1" t="s">
        <v>33</v>
      </c>
      <c r="F58" s="33"/>
      <c r="G58" s="1"/>
      <c r="H58" s="37">
        <v>10</v>
      </c>
      <c r="I58" s="1" t="s">
        <v>33</v>
      </c>
      <c r="J58" s="1"/>
      <c r="K58" s="1"/>
      <c r="L58" s="38"/>
      <c r="M58" s="39"/>
      <c r="N58" s="40"/>
    </row>
    <row r="59" spans="1:14" x14ac:dyDescent="0.3">
      <c r="A59" s="225"/>
      <c r="B59" s="30">
        <v>18</v>
      </c>
      <c r="C59" s="1" t="s">
        <v>71</v>
      </c>
      <c r="D59" s="37">
        <v>10</v>
      </c>
      <c r="E59" s="1" t="s">
        <v>33</v>
      </c>
      <c r="F59" s="33"/>
      <c r="G59" s="1"/>
      <c r="H59" s="37">
        <v>10</v>
      </c>
      <c r="I59" s="1" t="s">
        <v>33</v>
      </c>
      <c r="J59" s="1"/>
      <c r="K59" s="1"/>
      <c r="L59" s="38"/>
      <c r="M59" s="39"/>
      <c r="N59" s="40"/>
    </row>
    <row r="60" spans="1:14" x14ac:dyDescent="0.3">
      <c r="A60" s="226" t="s">
        <v>52</v>
      </c>
      <c r="B60" s="30">
        <v>19</v>
      </c>
      <c r="C60" s="1" t="s">
        <v>70</v>
      </c>
      <c r="D60" s="37">
        <v>10</v>
      </c>
      <c r="E60" s="1" t="s">
        <v>33</v>
      </c>
      <c r="F60" s="33"/>
      <c r="G60" s="1"/>
      <c r="H60" s="37">
        <v>10</v>
      </c>
      <c r="I60" s="1" t="s">
        <v>33</v>
      </c>
      <c r="J60" s="1"/>
      <c r="K60" s="1"/>
      <c r="L60" s="38"/>
      <c r="M60" s="39"/>
      <c r="N60" s="40"/>
    </row>
    <row r="61" spans="1:14" x14ac:dyDescent="0.3">
      <c r="A61" s="224"/>
      <c r="B61" s="30">
        <v>20</v>
      </c>
      <c r="C61" s="1" t="s">
        <v>70</v>
      </c>
      <c r="D61" s="37">
        <v>10</v>
      </c>
      <c r="E61" s="1" t="s">
        <v>33</v>
      </c>
      <c r="F61" s="33"/>
      <c r="G61" s="1"/>
      <c r="H61" s="37">
        <v>10</v>
      </c>
      <c r="I61" s="1" t="s">
        <v>33</v>
      </c>
      <c r="J61" s="1"/>
      <c r="K61" s="1"/>
      <c r="L61" s="38"/>
      <c r="M61" s="39"/>
      <c r="N61" s="40"/>
    </row>
    <row r="62" spans="1:14" x14ac:dyDescent="0.3">
      <c r="A62" s="224"/>
      <c r="B62" s="30">
        <v>21</v>
      </c>
      <c r="C62" s="1" t="s">
        <v>70</v>
      </c>
      <c r="D62" s="37">
        <v>10</v>
      </c>
      <c r="E62" s="1" t="s">
        <v>33</v>
      </c>
      <c r="F62" s="33"/>
      <c r="G62" s="1"/>
      <c r="H62" s="37">
        <v>10</v>
      </c>
      <c r="I62" s="1" t="s">
        <v>33</v>
      </c>
      <c r="J62" s="1"/>
      <c r="K62" s="1"/>
      <c r="L62" s="38"/>
      <c r="M62" s="39"/>
      <c r="N62" s="40"/>
    </row>
    <row r="63" spans="1:14" x14ac:dyDescent="0.3">
      <c r="A63" s="224"/>
      <c r="B63" s="30">
        <v>22</v>
      </c>
      <c r="C63" s="1" t="s">
        <v>71</v>
      </c>
      <c r="D63" s="37">
        <v>10</v>
      </c>
      <c r="E63" s="1" t="s">
        <v>33</v>
      </c>
      <c r="F63" s="33"/>
      <c r="G63" s="1"/>
      <c r="H63" s="37">
        <v>10</v>
      </c>
      <c r="I63" s="1" t="s">
        <v>33</v>
      </c>
      <c r="J63" s="1"/>
      <c r="K63" s="1"/>
      <c r="L63" s="38"/>
      <c r="M63" s="39"/>
      <c r="N63" s="40"/>
    </row>
    <row r="64" spans="1:14" x14ac:dyDescent="0.3">
      <c r="A64" s="224"/>
      <c r="B64" s="30">
        <v>23</v>
      </c>
      <c r="C64" s="1" t="s">
        <v>71</v>
      </c>
      <c r="D64" s="37">
        <v>10</v>
      </c>
      <c r="E64" s="1" t="s">
        <v>33</v>
      </c>
      <c r="F64" s="33"/>
      <c r="G64" s="1"/>
      <c r="H64" s="37">
        <v>10</v>
      </c>
      <c r="I64" s="1" t="s">
        <v>33</v>
      </c>
      <c r="J64" s="1"/>
      <c r="K64" s="1"/>
      <c r="L64" s="38"/>
      <c r="M64" s="39"/>
      <c r="N64" s="40"/>
    </row>
    <row r="65" spans="1:14" x14ac:dyDescent="0.3">
      <c r="A65" s="225"/>
      <c r="B65" s="30">
        <v>24</v>
      </c>
      <c r="C65" s="1" t="s">
        <v>71</v>
      </c>
      <c r="D65" s="37">
        <v>10</v>
      </c>
      <c r="E65" s="1" t="s">
        <v>33</v>
      </c>
      <c r="F65" s="33"/>
      <c r="G65" s="1"/>
      <c r="H65" s="37">
        <v>10</v>
      </c>
      <c r="I65" s="1" t="s">
        <v>33</v>
      </c>
      <c r="J65" s="1"/>
      <c r="K65" s="1"/>
      <c r="L65" s="38"/>
      <c r="M65" s="39"/>
      <c r="N65" s="40"/>
    </row>
    <row r="66" spans="1:14" x14ac:dyDescent="0.3">
      <c r="A66" s="226" t="s">
        <v>53</v>
      </c>
      <c r="B66" s="30">
        <v>25</v>
      </c>
      <c r="C66" s="1" t="s">
        <v>71</v>
      </c>
      <c r="D66" s="37">
        <v>15</v>
      </c>
      <c r="E66" s="1" t="s">
        <v>33</v>
      </c>
      <c r="F66" s="33"/>
      <c r="G66" s="1"/>
      <c r="H66" s="37">
        <v>15</v>
      </c>
      <c r="I66" s="1" t="s">
        <v>33</v>
      </c>
      <c r="J66" s="1"/>
      <c r="K66" s="1"/>
      <c r="L66" s="38"/>
      <c r="M66" s="39"/>
      <c r="N66" s="40"/>
    </row>
    <row r="67" spans="1:14" x14ac:dyDescent="0.3">
      <c r="A67" s="224"/>
      <c r="B67" s="30">
        <v>26</v>
      </c>
      <c r="C67" s="1" t="s">
        <v>71</v>
      </c>
      <c r="D67" s="37">
        <v>15</v>
      </c>
      <c r="E67" s="1" t="s">
        <v>33</v>
      </c>
      <c r="F67" s="33"/>
      <c r="G67" s="1"/>
      <c r="H67" s="37">
        <v>15</v>
      </c>
      <c r="I67" s="1" t="s">
        <v>33</v>
      </c>
      <c r="J67" s="1"/>
      <c r="K67" s="1"/>
      <c r="L67" s="38"/>
      <c r="M67" s="39"/>
      <c r="N67" s="40"/>
    </row>
    <row r="68" spans="1:14" x14ac:dyDescent="0.3">
      <c r="A68" s="224"/>
      <c r="B68" s="30">
        <v>27</v>
      </c>
      <c r="C68" s="1" t="s">
        <v>71</v>
      </c>
      <c r="D68" s="37">
        <v>15</v>
      </c>
      <c r="E68" s="1" t="s">
        <v>33</v>
      </c>
      <c r="F68" s="33"/>
      <c r="G68" s="1"/>
      <c r="H68" s="37">
        <v>15</v>
      </c>
      <c r="I68" s="1" t="s">
        <v>33</v>
      </c>
      <c r="J68" s="1"/>
      <c r="K68" s="1"/>
      <c r="L68" s="38"/>
      <c r="M68" s="39"/>
      <c r="N68" s="40"/>
    </row>
    <row r="69" spans="1:14" x14ac:dyDescent="0.3">
      <c r="A69" s="224"/>
      <c r="B69" s="30">
        <v>28</v>
      </c>
      <c r="C69" s="1" t="s">
        <v>70</v>
      </c>
      <c r="D69" s="37">
        <v>15</v>
      </c>
      <c r="E69" s="1" t="s">
        <v>33</v>
      </c>
      <c r="F69" s="33"/>
      <c r="G69" s="1"/>
      <c r="H69" s="37">
        <v>15</v>
      </c>
      <c r="I69" s="1" t="s">
        <v>33</v>
      </c>
      <c r="J69" s="1"/>
      <c r="K69" s="1"/>
      <c r="L69" s="38"/>
      <c r="M69" s="39"/>
      <c r="N69" s="40"/>
    </row>
    <row r="70" spans="1:14" x14ac:dyDescent="0.3">
      <c r="A70" s="224"/>
      <c r="B70" s="30">
        <v>29</v>
      </c>
      <c r="C70" s="1" t="s">
        <v>70</v>
      </c>
      <c r="D70" s="37">
        <v>15</v>
      </c>
      <c r="E70" s="1" t="s">
        <v>33</v>
      </c>
      <c r="F70" s="33"/>
      <c r="G70" s="1"/>
      <c r="H70" s="37">
        <v>15</v>
      </c>
      <c r="I70" s="1" t="s">
        <v>33</v>
      </c>
      <c r="J70" s="1"/>
      <c r="K70" s="1"/>
      <c r="L70" s="38"/>
      <c r="M70" s="39"/>
      <c r="N70" s="40"/>
    </row>
    <row r="71" spans="1:14" x14ac:dyDescent="0.3">
      <c r="A71" s="225"/>
      <c r="B71" s="30">
        <v>30</v>
      </c>
      <c r="C71" s="1" t="s">
        <v>70</v>
      </c>
      <c r="D71" s="37">
        <v>15</v>
      </c>
      <c r="E71" s="1" t="s">
        <v>33</v>
      </c>
      <c r="F71" s="33"/>
      <c r="G71" s="1"/>
      <c r="H71" s="37">
        <v>15</v>
      </c>
      <c r="I71" s="1" t="s">
        <v>33</v>
      </c>
      <c r="J71" s="1"/>
      <c r="K71" s="1"/>
      <c r="L71" s="38"/>
      <c r="M71" s="39"/>
      <c r="N71" s="40"/>
    </row>
    <row r="74" spans="1:14" ht="18" x14ac:dyDescent="0.35">
      <c r="B74" s="41" t="s">
        <v>57</v>
      </c>
    </row>
    <row r="75" spans="1:14" x14ac:dyDescent="0.3">
      <c r="A75" s="222" t="s">
        <v>48</v>
      </c>
      <c r="B75" s="222" t="s">
        <v>30</v>
      </c>
      <c r="C75" s="222" t="s">
        <v>1</v>
      </c>
      <c r="D75" s="227" t="s">
        <v>41</v>
      </c>
      <c r="E75" s="228"/>
      <c r="F75" s="228"/>
      <c r="G75" s="228"/>
      <c r="H75" s="228"/>
      <c r="I75" s="229"/>
      <c r="J75" s="230" t="s">
        <v>38</v>
      </c>
      <c r="K75" s="230"/>
      <c r="L75" s="231" t="s">
        <v>36</v>
      </c>
      <c r="M75" s="218"/>
      <c r="N75" s="232"/>
    </row>
    <row r="76" spans="1:14" ht="15" thickBot="1" x14ac:dyDescent="0.35">
      <c r="A76" s="223"/>
      <c r="B76" s="223"/>
      <c r="C76" s="223"/>
      <c r="D76" s="236"/>
      <c r="E76" s="237"/>
      <c r="F76" s="236" t="s">
        <v>56</v>
      </c>
      <c r="G76" s="237"/>
      <c r="H76" s="238" t="s">
        <v>13</v>
      </c>
      <c r="I76" s="238"/>
      <c r="J76" s="46" t="s">
        <v>39</v>
      </c>
      <c r="K76" s="47" t="s">
        <v>40</v>
      </c>
      <c r="L76" s="233"/>
      <c r="M76" s="234"/>
      <c r="N76" s="235"/>
    </row>
    <row r="77" spans="1:14" ht="15" thickTop="1" x14ac:dyDescent="0.3">
      <c r="A77" s="224" t="s">
        <v>49</v>
      </c>
      <c r="B77" s="49">
        <v>1</v>
      </c>
      <c r="C77" s="1" t="s">
        <v>68</v>
      </c>
      <c r="D77" s="37">
        <v>20</v>
      </c>
      <c r="E77" s="1" t="s">
        <v>69</v>
      </c>
      <c r="F77" s="33"/>
      <c r="G77" s="1"/>
      <c r="H77" s="43">
        <f t="shared" ref="H77" si="2">D77*M77+F77</f>
        <v>100</v>
      </c>
      <c r="I77" s="1" t="s">
        <v>10</v>
      </c>
      <c r="J77" s="1"/>
      <c r="K77" s="1"/>
      <c r="L77" s="38" t="s">
        <v>88</v>
      </c>
      <c r="M77" s="39">
        <v>5</v>
      </c>
      <c r="N77" s="40" t="s">
        <v>10</v>
      </c>
    </row>
    <row r="78" spans="1:14" x14ac:dyDescent="0.3">
      <c r="A78" s="224"/>
      <c r="B78" s="30">
        <v>2</v>
      </c>
      <c r="C78" s="1" t="s">
        <v>68</v>
      </c>
      <c r="D78" s="37">
        <v>20</v>
      </c>
      <c r="E78" s="1" t="s">
        <v>69</v>
      </c>
      <c r="F78" s="33"/>
      <c r="G78" s="1"/>
      <c r="H78" s="43">
        <f t="shared" ref="H78" si="3">D78*M78+F78</f>
        <v>100</v>
      </c>
      <c r="I78" s="1" t="s">
        <v>10</v>
      </c>
      <c r="J78" s="1"/>
      <c r="K78" s="1"/>
      <c r="L78" s="38" t="s">
        <v>88</v>
      </c>
      <c r="M78" s="39">
        <v>5</v>
      </c>
      <c r="N78" s="40" t="s">
        <v>10</v>
      </c>
    </row>
    <row r="79" spans="1:14" x14ac:dyDescent="0.3">
      <c r="A79" s="224"/>
      <c r="B79" s="30">
        <v>3</v>
      </c>
      <c r="C79" s="1" t="s">
        <v>68</v>
      </c>
      <c r="D79" s="37">
        <v>20</v>
      </c>
      <c r="E79" s="1" t="s">
        <v>69</v>
      </c>
      <c r="F79" s="33"/>
      <c r="G79" s="1"/>
      <c r="H79" s="43">
        <f t="shared" ref="H79:H82" si="4">D79*M79+F79</f>
        <v>100</v>
      </c>
      <c r="I79" s="1" t="s">
        <v>10</v>
      </c>
      <c r="J79" s="1"/>
      <c r="K79" s="1"/>
      <c r="L79" s="38" t="s">
        <v>88</v>
      </c>
      <c r="M79" s="39">
        <v>5</v>
      </c>
      <c r="N79" s="40" t="s">
        <v>10</v>
      </c>
    </row>
    <row r="80" spans="1:14" x14ac:dyDescent="0.3">
      <c r="A80" s="224"/>
      <c r="B80" s="30">
        <v>4</v>
      </c>
      <c r="C80" s="1" t="s">
        <v>68</v>
      </c>
      <c r="D80" s="37">
        <v>20</v>
      </c>
      <c r="E80" s="1" t="s">
        <v>69</v>
      </c>
      <c r="F80" s="33"/>
      <c r="G80" s="1"/>
      <c r="H80" s="43">
        <f t="shared" si="4"/>
        <v>100</v>
      </c>
      <c r="I80" s="1" t="s">
        <v>10</v>
      </c>
      <c r="J80" s="1"/>
      <c r="K80" s="1"/>
      <c r="L80" s="38" t="s">
        <v>88</v>
      </c>
      <c r="M80" s="39">
        <v>5</v>
      </c>
      <c r="N80" s="40" t="s">
        <v>10</v>
      </c>
    </row>
    <row r="81" spans="1:14" x14ac:dyDescent="0.3">
      <c r="A81" s="224"/>
      <c r="B81" s="30">
        <v>5</v>
      </c>
      <c r="C81" s="1" t="s">
        <v>68</v>
      </c>
      <c r="D81" s="37">
        <v>20</v>
      </c>
      <c r="E81" s="1" t="s">
        <v>69</v>
      </c>
      <c r="F81" s="33"/>
      <c r="G81" s="1"/>
      <c r="H81" s="43">
        <f t="shared" si="4"/>
        <v>100</v>
      </c>
      <c r="I81" s="1" t="s">
        <v>10</v>
      </c>
      <c r="J81" s="1"/>
      <c r="K81" s="1"/>
      <c r="L81" s="38" t="s">
        <v>88</v>
      </c>
      <c r="M81" s="39">
        <v>5</v>
      </c>
      <c r="N81" s="40" t="s">
        <v>10</v>
      </c>
    </row>
    <row r="82" spans="1:14" x14ac:dyDescent="0.3">
      <c r="A82" s="225"/>
      <c r="B82" s="30">
        <v>6</v>
      </c>
      <c r="C82" s="1" t="s">
        <v>68</v>
      </c>
      <c r="D82" s="37">
        <v>20</v>
      </c>
      <c r="E82" s="1" t="s">
        <v>69</v>
      </c>
      <c r="F82" s="33"/>
      <c r="G82" s="1"/>
      <c r="H82" s="43">
        <f t="shared" si="4"/>
        <v>100</v>
      </c>
      <c r="I82" s="1" t="s">
        <v>10</v>
      </c>
      <c r="J82" s="1"/>
      <c r="K82" s="1"/>
      <c r="L82" s="38" t="s">
        <v>88</v>
      </c>
      <c r="M82" s="39">
        <v>5</v>
      </c>
      <c r="N82" s="40" t="s">
        <v>10</v>
      </c>
    </row>
    <row r="83" spans="1:14" x14ac:dyDescent="0.3">
      <c r="A83" s="226" t="s">
        <v>50</v>
      </c>
      <c r="B83" s="30">
        <v>7</v>
      </c>
      <c r="C83" s="1" t="s">
        <v>87</v>
      </c>
      <c r="D83" s="37">
        <v>10</v>
      </c>
      <c r="E83" s="1" t="s">
        <v>33</v>
      </c>
      <c r="F83" s="33"/>
      <c r="G83" s="1"/>
      <c r="H83" s="37">
        <v>10</v>
      </c>
      <c r="I83" s="1" t="s">
        <v>33</v>
      </c>
      <c r="J83" s="1"/>
      <c r="K83" s="1"/>
      <c r="L83" s="38"/>
      <c r="M83" s="39"/>
      <c r="N83" s="40"/>
    </row>
    <row r="84" spans="1:14" x14ac:dyDescent="0.3">
      <c r="A84" s="224"/>
      <c r="B84" s="30">
        <v>8</v>
      </c>
      <c r="C84" s="1" t="s">
        <v>87</v>
      </c>
      <c r="D84" s="37">
        <v>10</v>
      </c>
      <c r="E84" s="1" t="s">
        <v>33</v>
      </c>
      <c r="F84" s="33"/>
      <c r="G84" s="1"/>
      <c r="H84" s="37">
        <v>10</v>
      </c>
      <c r="I84" s="1" t="s">
        <v>33</v>
      </c>
      <c r="J84" s="1"/>
      <c r="K84" s="1"/>
      <c r="L84" s="38"/>
      <c r="M84" s="39"/>
      <c r="N84" s="40"/>
    </row>
    <row r="85" spans="1:14" x14ac:dyDescent="0.3">
      <c r="A85" s="224"/>
      <c r="B85" s="30">
        <v>9</v>
      </c>
      <c r="C85" s="1"/>
      <c r="D85" s="37"/>
      <c r="E85" s="1"/>
      <c r="F85" s="33"/>
      <c r="G85" s="1"/>
      <c r="H85" s="37"/>
      <c r="I85" s="1"/>
      <c r="J85" s="1"/>
      <c r="K85" s="1"/>
      <c r="L85" s="38"/>
      <c r="M85" s="39"/>
      <c r="N85" s="40"/>
    </row>
    <row r="86" spans="1:14" x14ac:dyDescent="0.3">
      <c r="A86" s="224"/>
      <c r="B86" s="30">
        <v>10</v>
      </c>
      <c r="C86" s="1" t="s">
        <v>87</v>
      </c>
      <c r="D86" s="37">
        <v>5</v>
      </c>
      <c r="E86" s="1" t="s">
        <v>33</v>
      </c>
      <c r="F86" s="33"/>
      <c r="G86" s="1"/>
      <c r="H86" s="37">
        <v>5</v>
      </c>
      <c r="I86" s="1" t="s">
        <v>33</v>
      </c>
      <c r="J86" s="1"/>
      <c r="K86" s="1"/>
      <c r="L86" s="38"/>
      <c r="M86" s="39"/>
      <c r="N86" s="40"/>
    </row>
    <row r="87" spans="1:14" x14ac:dyDescent="0.3">
      <c r="A87" s="224"/>
      <c r="B87" s="30">
        <v>11</v>
      </c>
      <c r="C87" s="1" t="s">
        <v>84</v>
      </c>
      <c r="D87" s="37">
        <v>10</v>
      </c>
      <c r="E87" s="1" t="s">
        <v>33</v>
      </c>
      <c r="F87" s="33"/>
      <c r="G87" s="1"/>
      <c r="H87" s="37">
        <v>10</v>
      </c>
      <c r="I87" s="1" t="s">
        <v>33</v>
      </c>
      <c r="J87" s="1"/>
      <c r="K87" s="1"/>
      <c r="L87" s="38"/>
      <c r="M87" s="39"/>
      <c r="N87" s="40"/>
    </row>
    <row r="88" spans="1:14" x14ac:dyDescent="0.3">
      <c r="A88" s="225"/>
      <c r="B88" s="30">
        <v>12</v>
      </c>
      <c r="C88" s="1" t="s">
        <v>84</v>
      </c>
      <c r="D88" s="37">
        <v>10</v>
      </c>
      <c r="E88" s="1" t="s">
        <v>33</v>
      </c>
      <c r="F88" s="33"/>
      <c r="G88" s="1"/>
      <c r="H88" s="37">
        <v>10</v>
      </c>
      <c r="I88" s="1" t="s">
        <v>33</v>
      </c>
      <c r="J88" s="1"/>
      <c r="K88" s="1"/>
      <c r="L88" s="38"/>
      <c r="M88" s="39"/>
      <c r="N88" s="40"/>
    </row>
    <row r="89" spans="1:14" x14ac:dyDescent="0.3">
      <c r="A89" s="226" t="s">
        <v>51</v>
      </c>
      <c r="B89" s="30">
        <v>13</v>
      </c>
      <c r="C89" s="1" t="s">
        <v>87</v>
      </c>
      <c r="D89" s="37">
        <v>10</v>
      </c>
      <c r="E89" s="1" t="s">
        <v>33</v>
      </c>
      <c r="F89" s="33"/>
      <c r="G89" s="1"/>
      <c r="H89" s="37">
        <v>10</v>
      </c>
      <c r="I89" s="1" t="s">
        <v>33</v>
      </c>
      <c r="J89" s="1"/>
      <c r="K89" s="1"/>
      <c r="L89" s="38"/>
      <c r="M89" s="39"/>
      <c r="N89" s="40"/>
    </row>
    <row r="90" spans="1:14" x14ac:dyDescent="0.3">
      <c r="A90" s="224"/>
      <c r="B90" s="30">
        <v>14</v>
      </c>
      <c r="C90" s="1" t="s">
        <v>87</v>
      </c>
      <c r="D90" s="37">
        <v>10</v>
      </c>
      <c r="E90" s="1" t="s">
        <v>33</v>
      </c>
      <c r="F90" s="33"/>
      <c r="G90" s="1"/>
      <c r="H90" s="37">
        <v>10</v>
      </c>
      <c r="I90" s="1" t="s">
        <v>33</v>
      </c>
      <c r="J90" s="1"/>
      <c r="K90" s="1"/>
      <c r="L90" s="38"/>
      <c r="M90" s="39"/>
      <c r="N90" s="40"/>
    </row>
    <row r="91" spans="1:14" x14ac:dyDescent="0.3">
      <c r="A91" s="224"/>
      <c r="B91" s="30">
        <v>15</v>
      </c>
      <c r="C91" s="1" t="s">
        <v>84</v>
      </c>
      <c r="D91" s="37">
        <v>10</v>
      </c>
      <c r="E91" s="1" t="s">
        <v>33</v>
      </c>
      <c r="F91" s="33"/>
      <c r="G91" s="1"/>
      <c r="H91" s="37">
        <v>10</v>
      </c>
      <c r="I91" s="1" t="s">
        <v>33</v>
      </c>
      <c r="J91" s="1"/>
      <c r="K91" s="1"/>
      <c r="L91" s="38"/>
      <c r="M91" s="39"/>
      <c r="N91" s="40"/>
    </row>
    <row r="92" spans="1:14" x14ac:dyDescent="0.3">
      <c r="A92" s="224"/>
      <c r="B92" s="30">
        <v>16</v>
      </c>
      <c r="C92" s="1" t="s">
        <v>84</v>
      </c>
      <c r="D92" s="37">
        <v>10</v>
      </c>
      <c r="E92" s="1" t="s">
        <v>33</v>
      </c>
      <c r="F92" s="33"/>
      <c r="G92" s="1"/>
      <c r="H92" s="37">
        <v>10</v>
      </c>
      <c r="I92" s="1" t="s">
        <v>33</v>
      </c>
      <c r="J92" s="1"/>
      <c r="K92" s="1"/>
      <c r="L92" s="38"/>
      <c r="M92" s="39"/>
      <c r="N92" s="40"/>
    </row>
    <row r="93" spans="1:14" x14ac:dyDescent="0.3">
      <c r="A93" s="224"/>
      <c r="B93" s="30">
        <v>17</v>
      </c>
      <c r="C93" s="1" t="s">
        <v>84</v>
      </c>
      <c r="D93" s="37">
        <v>10</v>
      </c>
      <c r="E93" s="1" t="s">
        <v>33</v>
      </c>
      <c r="F93" s="33"/>
      <c r="G93" s="1"/>
      <c r="H93" s="37">
        <v>10</v>
      </c>
      <c r="I93" s="1" t="s">
        <v>33</v>
      </c>
      <c r="J93" s="1"/>
      <c r="K93" s="1"/>
      <c r="L93" s="38"/>
      <c r="M93" s="39"/>
      <c r="N93" s="40"/>
    </row>
    <row r="94" spans="1:14" x14ac:dyDescent="0.3">
      <c r="A94" s="225"/>
      <c r="B94" s="30">
        <v>18</v>
      </c>
      <c r="C94" s="1" t="s">
        <v>84</v>
      </c>
      <c r="D94" s="37">
        <v>10</v>
      </c>
      <c r="E94" s="1" t="s">
        <v>33</v>
      </c>
      <c r="F94" s="33"/>
      <c r="G94" s="1"/>
      <c r="H94" s="37">
        <v>10</v>
      </c>
      <c r="I94" s="1" t="s">
        <v>33</v>
      </c>
      <c r="J94" s="1"/>
      <c r="K94" s="1"/>
      <c r="L94" s="38"/>
      <c r="M94" s="39"/>
      <c r="N94" s="40"/>
    </row>
    <row r="95" spans="1:14" x14ac:dyDescent="0.3">
      <c r="A95" s="226" t="s">
        <v>52</v>
      </c>
      <c r="B95" s="30">
        <v>19</v>
      </c>
      <c r="C95" s="1" t="s">
        <v>87</v>
      </c>
      <c r="D95" s="37">
        <v>10</v>
      </c>
      <c r="E95" s="1" t="s">
        <v>33</v>
      </c>
      <c r="F95" s="33"/>
      <c r="G95" s="1"/>
      <c r="H95" s="37">
        <v>10</v>
      </c>
      <c r="I95" s="1" t="s">
        <v>33</v>
      </c>
      <c r="J95" s="1"/>
      <c r="K95" s="1"/>
      <c r="L95" s="38"/>
      <c r="M95" s="39"/>
      <c r="N95" s="40"/>
    </row>
    <row r="96" spans="1:14" x14ac:dyDescent="0.3">
      <c r="A96" s="224"/>
      <c r="B96" s="30">
        <v>20</v>
      </c>
      <c r="C96" s="1" t="s">
        <v>87</v>
      </c>
      <c r="D96" s="37">
        <v>10</v>
      </c>
      <c r="E96" s="1" t="s">
        <v>33</v>
      </c>
      <c r="F96" s="33"/>
      <c r="G96" s="1"/>
      <c r="H96" s="37">
        <v>10</v>
      </c>
      <c r="I96" s="1" t="s">
        <v>33</v>
      </c>
      <c r="J96" s="1"/>
      <c r="K96" s="1"/>
      <c r="L96" s="38"/>
      <c r="M96" s="39"/>
      <c r="N96" s="40"/>
    </row>
    <row r="97" spans="1:14" x14ac:dyDescent="0.3">
      <c r="A97" s="224"/>
      <c r="B97" s="30">
        <v>21</v>
      </c>
      <c r="C97" s="1" t="s">
        <v>84</v>
      </c>
      <c r="D97" s="37">
        <v>10</v>
      </c>
      <c r="E97" s="1" t="s">
        <v>33</v>
      </c>
      <c r="F97" s="33"/>
      <c r="G97" s="1"/>
      <c r="H97" s="37">
        <v>10</v>
      </c>
      <c r="I97" s="1" t="s">
        <v>33</v>
      </c>
      <c r="J97" s="1"/>
      <c r="K97" s="1"/>
      <c r="L97" s="38"/>
      <c r="M97" s="39"/>
      <c r="N97" s="40"/>
    </row>
    <row r="98" spans="1:14" x14ac:dyDescent="0.3">
      <c r="A98" s="224"/>
      <c r="B98" s="30">
        <v>22</v>
      </c>
      <c r="C98" s="1" t="s">
        <v>84</v>
      </c>
      <c r="D98" s="37">
        <v>10</v>
      </c>
      <c r="E98" s="1" t="s">
        <v>33</v>
      </c>
      <c r="F98" s="33"/>
      <c r="G98" s="1"/>
      <c r="H98" s="37">
        <v>10</v>
      </c>
      <c r="I98" s="1" t="s">
        <v>33</v>
      </c>
      <c r="J98" s="1"/>
      <c r="K98" s="1"/>
      <c r="L98" s="38"/>
      <c r="M98" s="39"/>
      <c r="N98" s="40"/>
    </row>
    <row r="99" spans="1:14" x14ac:dyDescent="0.3">
      <c r="A99" s="224"/>
      <c r="B99" s="30">
        <v>23</v>
      </c>
      <c r="C99" s="1" t="s">
        <v>84</v>
      </c>
      <c r="D99" s="37">
        <v>10</v>
      </c>
      <c r="E99" s="1" t="s">
        <v>33</v>
      </c>
      <c r="F99" s="33"/>
      <c r="G99" s="1"/>
      <c r="H99" s="37">
        <v>10</v>
      </c>
      <c r="I99" s="1" t="s">
        <v>33</v>
      </c>
      <c r="J99" s="1"/>
      <c r="K99" s="1"/>
      <c r="L99" s="38"/>
      <c r="M99" s="39"/>
      <c r="N99" s="40"/>
    </row>
    <row r="100" spans="1:14" x14ac:dyDescent="0.3">
      <c r="A100" s="225"/>
      <c r="B100" s="30">
        <v>24</v>
      </c>
      <c r="C100" s="1" t="s">
        <v>84</v>
      </c>
      <c r="D100" s="37">
        <v>10</v>
      </c>
      <c r="E100" s="1" t="s">
        <v>33</v>
      </c>
      <c r="F100" s="33"/>
      <c r="G100" s="1"/>
      <c r="H100" s="37">
        <v>10</v>
      </c>
      <c r="I100" s="1" t="s">
        <v>33</v>
      </c>
      <c r="J100" s="1"/>
      <c r="K100" s="1"/>
      <c r="L100" s="38"/>
      <c r="M100" s="39"/>
      <c r="N100" s="40"/>
    </row>
    <row r="101" spans="1:14" x14ac:dyDescent="0.3">
      <c r="A101" s="226" t="s">
        <v>53</v>
      </c>
      <c r="B101" s="30">
        <v>25</v>
      </c>
      <c r="C101" s="213" t="s">
        <v>72</v>
      </c>
      <c r="D101" s="210">
        <v>2</v>
      </c>
      <c r="E101" s="213" t="s">
        <v>73</v>
      </c>
      <c r="F101" s="222"/>
      <c r="G101" s="243"/>
      <c r="H101" s="210">
        <v>2</v>
      </c>
      <c r="I101" s="213" t="s">
        <v>73</v>
      </c>
      <c r="J101" s="243"/>
      <c r="K101" s="243"/>
      <c r="L101" s="249" t="s">
        <v>92</v>
      </c>
      <c r="M101" s="218"/>
      <c r="N101" s="232"/>
    </row>
    <row r="102" spans="1:14" x14ac:dyDescent="0.3">
      <c r="A102" s="224"/>
      <c r="B102" s="30">
        <v>26</v>
      </c>
      <c r="C102" s="214"/>
      <c r="D102" s="211"/>
      <c r="E102" s="214"/>
      <c r="F102" s="253"/>
      <c r="G102" s="252"/>
      <c r="H102" s="211"/>
      <c r="I102" s="214"/>
      <c r="J102" s="252"/>
      <c r="K102" s="252"/>
      <c r="L102" s="250"/>
      <c r="M102" s="248"/>
      <c r="N102" s="246"/>
    </row>
    <row r="103" spans="1:14" x14ac:dyDescent="0.3">
      <c r="A103" s="224"/>
      <c r="B103" s="30">
        <v>27</v>
      </c>
      <c r="C103" s="214"/>
      <c r="D103" s="211"/>
      <c r="E103" s="214"/>
      <c r="F103" s="253"/>
      <c r="G103" s="252"/>
      <c r="H103" s="211"/>
      <c r="I103" s="214"/>
      <c r="J103" s="252"/>
      <c r="K103" s="252"/>
      <c r="L103" s="250"/>
      <c r="M103" s="248"/>
      <c r="N103" s="246"/>
    </row>
    <row r="104" spans="1:14" x14ac:dyDescent="0.3">
      <c r="A104" s="224"/>
      <c r="B104" s="30">
        <v>28</v>
      </c>
      <c r="C104" s="214"/>
      <c r="D104" s="211"/>
      <c r="E104" s="214"/>
      <c r="F104" s="253"/>
      <c r="G104" s="252"/>
      <c r="H104" s="211"/>
      <c r="I104" s="214"/>
      <c r="J104" s="252"/>
      <c r="K104" s="252"/>
      <c r="L104" s="250"/>
      <c r="M104" s="248"/>
      <c r="N104" s="246"/>
    </row>
    <row r="105" spans="1:14" x14ac:dyDescent="0.3">
      <c r="A105" s="224"/>
      <c r="B105" s="30">
        <v>29</v>
      </c>
      <c r="C105" s="215"/>
      <c r="D105" s="212"/>
      <c r="E105" s="215"/>
      <c r="F105" s="245"/>
      <c r="G105" s="244"/>
      <c r="H105" s="212"/>
      <c r="I105" s="215"/>
      <c r="J105" s="244"/>
      <c r="K105" s="244"/>
      <c r="L105" s="251"/>
      <c r="M105" s="219"/>
      <c r="N105" s="247"/>
    </row>
    <row r="106" spans="1:14" x14ac:dyDescent="0.3">
      <c r="A106" s="225"/>
      <c r="B106" s="30">
        <v>30</v>
      </c>
      <c r="C106" s="1" t="s">
        <v>84</v>
      </c>
      <c r="D106" s="37">
        <v>10</v>
      </c>
      <c r="E106" s="1" t="s">
        <v>33</v>
      </c>
      <c r="F106" s="33"/>
      <c r="G106" s="1"/>
      <c r="H106" s="37">
        <v>10</v>
      </c>
      <c r="I106" s="1" t="s">
        <v>33</v>
      </c>
      <c r="J106" s="1"/>
      <c r="K106" s="1"/>
      <c r="L106" s="38"/>
      <c r="M106" s="39"/>
      <c r="N106" s="51"/>
    </row>
    <row r="109" spans="1:14" ht="18" x14ac:dyDescent="0.35">
      <c r="B109" s="41" t="s">
        <v>58</v>
      </c>
    </row>
    <row r="110" spans="1:14" x14ac:dyDescent="0.3">
      <c r="A110" s="222" t="s">
        <v>48</v>
      </c>
      <c r="B110" s="222" t="s">
        <v>30</v>
      </c>
      <c r="C110" s="222" t="s">
        <v>1</v>
      </c>
      <c r="D110" s="227" t="s">
        <v>41</v>
      </c>
      <c r="E110" s="228"/>
      <c r="F110" s="228"/>
      <c r="G110" s="228"/>
      <c r="H110" s="228"/>
      <c r="I110" s="229"/>
      <c r="J110" s="230" t="s">
        <v>38</v>
      </c>
      <c r="K110" s="230"/>
      <c r="L110" s="231" t="s">
        <v>36</v>
      </c>
      <c r="M110" s="218"/>
      <c r="N110" s="232"/>
    </row>
    <row r="111" spans="1:14" ht="15" thickBot="1" x14ac:dyDescent="0.35">
      <c r="A111" s="223"/>
      <c r="B111" s="223"/>
      <c r="C111" s="223"/>
      <c r="D111" s="236"/>
      <c r="E111" s="237"/>
      <c r="F111" s="236" t="s">
        <v>56</v>
      </c>
      <c r="G111" s="237"/>
      <c r="H111" s="238" t="s">
        <v>13</v>
      </c>
      <c r="I111" s="238"/>
      <c r="J111" s="46" t="s">
        <v>39</v>
      </c>
      <c r="K111" s="47" t="s">
        <v>40</v>
      </c>
      <c r="L111" s="233"/>
      <c r="M111" s="234"/>
      <c r="N111" s="235"/>
    </row>
    <row r="112" spans="1:14" ht="15" thickTop="1" x14ac:dyDescent="0.3">
      <c r="A112" s="224" t="s">
        <v>49</v>
      </c>
      <c r="B112" s="49">
        <v>1</v>
      </c>
      <c r="C112" s="1" t="s">
        <v>68</v>
      </c>
      <c r="D112" s="37">
        <v>20</v>
      </c>
      <c r="E112" s="1" t="s">
        <v>69</v>
      </c>
      <c r="F112" s="33"/>
      <c r="G112" s="1"/>
      <c r="H112" s="43">
        <f t="shared" ref="H112:H120" si="5">D112*M112+F112</f>
        <v>100</v>
      </c>
      <c r="I112" s="1" t="s">
        <v>10</v>
      </c>
      <c r="J112" s="1"/>
      <c r="K112" s="1"/>
      <c r="L112" s="38" t="s">
        <v>88</v>
      </c>
      <c r="M112" s="39">
        <v>5</v>
      </c>
      <c r="N112" s="40" t="s">
        <v>10</v>
      </c>
    </row>
    <row r="113" spans="1:14" x14ac:dyDescent="0.3">
      <c r="A113" s="224"/>
      <c r="B113" s="30">
        <v>2</v>
      </c>
      <c r="C113" s="1" t="s">
        <v>68</v>
      </c>
      <c r="D113" s="37">
        <v>20</v>
      </c>
      <c r="E113" s="1" t="s">
        <v>69</v>
      </c>
      <c r="F113" s="33"/>
      <c r="G113" s="1"/>
      <c r="H113" s="43">
        <f t="shared" si="5"/>
        <v>100</v>
      </c>
      <c r="I113" s="1" t="s">
        <v>10</v>
      </c>
      <c r="J113" s="1"/>
      <c r="K113" s="1"/>
      <c r="L113" s="38" t="s">
        <v>88</v>
      </c>
      <c r="M113" s="39">
        <v>5</v>
      </c>
      <c r="N113" s="40" t="s">
        <v>10</v>
      </c>
    </row>
    <row r="114" spans="1:14" x14ac:dyDescent="0.3">
      <c r="A114" s="224"/>
      <c r="B114" s="30">
        <v>3</v>
      </c>
      <c r="C114" s="1" t="s">
        <v>68</v>
      </c>
      <c r="D114" s="37">
        <v>20</v>
      </c>
      <c r="E114" s="1" t="s">
        <v>69</v>
      </c>
      <c r="F114" s="33"/>
      <c r="G114" s="1"/>
      <c r="H114" s="43">
        <f t="shared" si="5"/>
        <v>100</v>
      </c>
      <c r="I114" s="1" t="s">
        <v>10</v>
      </c>
      <c r="J114" s="1"/>
      <c r="K114" s="1"/>
      <c r="L114" s="38" t="s">
        <v>88</v>
      </c>
      <c r="M114" s="39">
        <v>5</v>
      </c>
      <c r="N114" s="40" t="s">
        <v>10</v>
      </c>
    </row>
    <row r="115" spans="1:14" x14ac:dyDescent="0.3">
      <c r="A115" s="224"/>
      <c r="B115" s="30">
        <v>4</v>
      </c>
      <c r="C115" s="1" t="s">
        <v>68</v>
      </c>
      <c r="D115" s="37">
        <v>20</v>
      </c>
      <c r="E115" s="1" t="s">
        <v>69</v>
      </c>
      <c r="F115" s="33"/>
      <c r="G115" s="1"/>
      <c r="H115" s="43">
        <f t="shared" si="5"/>
        <v>100</v>
      </c>
      <c r="I115" s="1" t="s">
        <v>10</v>
      </c>
      <c r="J115" s="1"/>
      <c r="K115" s="1"/>
      <c r="L115" s="38" t="s">
        <v>88</v>
      </c>
      <c r="M115" s="39">
        <v>5</v>
      </c>
      <c r="N115" s="40" t="s">
        <v>10</v>
      </c>
    </row>
    <row r="116" spans="1:14" x14ac:dyDescent="0.3">
      <c r="A116" s="224"/>
      <c r="B116" s="30">
        <v>5</v>
      </c>
      <c r="C116" s="1" t="s">
        <v>68</v>
      </c>
      <c r="D116" s="37">
        <v>20</v>
      </c>
      <c r="E116" s="1" t="s">
        <v>69</v>
      </c>
      <c r="F116" s="33"/>
      <c r="G116" s="1"/>
      <c r="H116" s="43">
        <f t="shared" si="5"/>
        <v>100</v>
      </c>
      <c r="I116" s="1" t="s">
        <v>10</v>
      </c>
      <c r="J116" s="1"/>
      <c r="K116" s="1"/>
      <c r="L116" s="38" t="s">
        <v>88</v>
      </c>
      <c r="M116" s="39">
        <v>5</v>
      </c>
      <c r="N116" s="40" t="s">
        <v>10</v>
      </c>
    </row>
    <row r="117" spans="1:14" x14ac:dyDescent="0.3">
      <c r="A117" s="225"/>
      <c r="B117" s="30">
        <v>6</v>
      </c>
      <c r="C117" s="1" t="s">
        <v>68</v>
      </c>
      <c r="D117" s="37">
        <v>20</v>
      </c>
      <c r="E117" s="1" t="s">
        <v>69</v>
      </c>
      <c r="F117" s="33"/>
      <c r="G117" s="1"/>
      <c r="H117" s="43">
        <f t="shared" si="5"/>
        <v>100</v>
      </c>
      <c r="I117" s="1" t="s">
        <v>10</v>
      </c>
      <c r="J117" s="1"/>
      <c r="K117" s="1"/>
      <c r="L117" s="38" t="s">
        <v>88</v>
      </c>
      <c r="M117" s="39">
        <v>5</v>
      </c>
      <c r="N117" s="40" t="s">
        <v>10</v>
      </c>
    </row>
    <row r="118" spans="1:14" x14ac:dyDescent="0.3">
      <c r="A118" s="226" t="s">
        <v>50</v>
      </c>
      <c r="B118" s="30">
        <v>7</v>
      </c>
      <c r="C118" s="1" t="s">
        <v>75</v>
      </c>
      <c r="D118" s="37">
        <v>4</v>
      </c>
      <c r="E118" s="1" t="s">
        <v>37</v>
      </c>
      <c r="F118" s="33"/>
      <c r="G118" s="1"/>
      <c r="H118" s="43">
        <f t="shared" si="5"/>
        <v>100</v>
      </c>
      <c r="I118" s="1" t="s">
        <v>76</v>
      </c>
      <c r="J118" s="1"/>
      <c r="K118" s="1"/>
      <c r="L118" s="38" t="s">
        <v>89</v>
      </c>
      <c r="M118" s="39">
        <v>25</v>
      </c>
      <c r="N118" s="40" t="s">
        <v>76</v>
      </c>
    </row>
    <row r="119" spans="1:14" x14ac:dyDescent="0.3">
      <c r="A119" s="224"/>
      <c r="B119" s="30">
        <v>8</v>
      </c>
      <c r="C119" s="1" t="s">
        <v>5</v>
      </c>
      <c r="D119" s="37">
        <v>2</v>
      </c>
      <c r="E119" s="1" t="s">
        <v>37</v>
      </c>
      <c r="F119" s="33">
        <v>15</v>
      </c>
      <c r="G119" s="1" t="s">
        <v>76</v>
      </c>
      <c r="H119" s="43">
        <f t="shared" si="5"/>
        <v>65</v>
      </c>
      <c r="I119" s="1" t="s">
        <v>76</v>
      </c>
      <c r="J119" s="1"/>
      <c r="K119" s="58" t="s">
        <v>129</v>
      </c>
      <c r="L119" s="38" t="s">
        <v>89</v>
      </c>
      <c r="M119" s="39">
        <v>25</v>
      </c>
      <c r="N119" s="40" t="s">
        <v>76</v>
      </c>
    </row>
    <row r="120" spans="1:14" x14ac:dyDescent="0.3">
      <c r="A120" s="224"/>
      <c r="B120" s="30">
        <v>9</v>
      </c>
      <c r="C120" s="52" t="s">
        <v>77</v>
      </c>
      <c r="D120" s="37">
        <v>3</v>
      </c>
      <c r="E120" s="1" t="s">
        <v>79</v>
      </c>
      <c r="F120" s="33">
        <v>27</v>
      </c>
      <c r="G120" s="1" t="s">
        <v>10</v>
      </c>
      <c r="H120" s="43">
        <f t="shared" si="5"/>
        <v>177</v>
      </c>
      <c r="I120" s="1" t="s">
        <v>10</v>
      </c>
      <c r="J120" s="1"/>
      <c r="K120" s="1"/>
      <c r="L120" s="38" t="s">
        <v>90</v>
      </c>
      <c r="M120" s="39">
        <v>50</v>
      </c>
      <c r="N120" s="40" t="s">
        <v>10</v>
      </c>
    </row>
    <row r="121" spans="1:14" x14ac:dyDescent="0.3">
      <c r="A121" s="224"/>
      <c r="B121" s="53">
        <v>9</v>
      </c>
      <c r="C121" s="52" t="s">
        <v>78</v>
      </c>
      <c r="D121" s="37">
        <v>76</v>
      </c>
      <c r="E121" s="1" t="s">
        <v>10</v>
      </c>
      <c r="F121" s="33"/>
      <c r="G121" s="1"/>
      <c r="H121" s="37">
        <v>76</v>
      </c>
      <c r="I121" s="1" t="s">
        <v>10</v>
      </c>
      <c r="J121" s="1"/>
      <c r="K121" s="1"/>
      <c r="L121" s="38"/>
      <c r="M121" s="39"/>
      <c r="N121" s="40"/>
    </row>
    <row r="122" spans="1:14" x14ac:dyDescent="0.3">
      <c r="A122" s="224"/>
      <c r="B122" s="30">
        <v>10</v>
      </c>
      <c r="C122" s="1"/>
      <c r="D122" s="37"/>
      <c r="E122" s="1"/>
      <c r="F122" s="33"/>
      <c r="G122" s="1"/>
      <c r="H122" s="43"/>
      <c r="I122" s="1"/>
      <c r="J122" s="1"/>
      <c r="K122" s="1"/>
      <c r="L122" s="38"/>
      <c r="M122" s="39"/>
      <c r="N122" s="40"/>
    </row>
    <row r="123" spans="1:14" x14ac:dyDescent="0.3">
      <c r="A123" s="224"/>
      <c r="B123" s="30">
        <v>11</v>
      </c>
      <c r="C123" s="213" t="s">
        <v>81</v>
      </c>
      <c r="D123" s="210">
        <v>8</v>
      </c>
      <c r="E123" s="213" t="s">
        <v>82</v>
      </c>
      <c r="F123" s="222"/>
      <c r="G123" s="222"/>
      <c r="H123" s="210">
        <v>8</v>
      </c>
      <c r="I123" s="213" t="s">
        <v>82</v>
      </c>
      <c r="J123" s="222"/>
      <c r="K123" s="222"/>
      <c r="L123" s="220" t="s">
        <v>91</v>
      </c>
      <c r="M123" s="218"/>
      <c r="N123" s="216" t="s">
        <v>83</v>
      </c>
    </row>
    <row r="124" spans="1:14" x14ac:dyDescent="0.3">
      <c r="A124" s="225"/>
      <c r="B124" s="30">
        <v>12</v>
      </c>
      <c r="C124" s="215"/>
      <c r="D124" s="212"/>
      <c r="E124" s="215"/>
      <c r="F124" s="245"/>
      <c r="G124" s="245"/>
      <c r="H124" s="212"/>
      <c r="I124" s="215"/>
      <c r="J124" s="245"/>
      <c r="K124" s="245"/>
      <c r="L124" s="221"/>
      <c r="M124" s="219"/>
      <c r="N124" s="217"/>
    </row>
    <row r="125" spans="1:14" x14ac:dyDescent="0.3">
      <c r="A125" s="226" t="s">
        <v>51</v>
      </c>
      <c r="B125" s="30">
        <v>13</v>
      </c>
      <c r="C125" s="1" t="s">
        <v>95</v>
      </c>
      <c r="D125" s="37">
        <v>4</v>
      </c>
      <c r="E125" s="1" t="s">
        <v>37</v>
      </c>
      <c r="F125" s="33"/>
      <c r="G125" s="1"/>
      <c r="H125" s="43">
        <f t="shared" ref="H125" si="6">D125*M125+F125</f>
        <v>100</v>
      </c>
      <c r="I125" s="1" t="s">
        <v>76</v>
      </c>
      <c r="J125" s="1"/>
      <c r="K125" s="1"/>
      <c r="L125" s="38" t="s">
        <v>46</v>
      </c>
      <c r="M125" s="39">
        <v>25</v>
      </c>
      <c r="N125" s="40" t="s">
        <v>76</v>
      </c>
    </row>
    <row r="126" spans="1:14" x14ac:dyDescent="0.3">
      <c r="A126" s="224"/>
      <c r="B126" s="30">
        <v>14</v>
      </c>
      <c r="C126" s="1" t="s">
        <v>78</v>
      </c>
      <c r="D126" s="37">
        <v>199</v>
      </c>
      <c r="E126" s="1" t="s">
        <v>10</v>
      </c>
      <c r="F126" s="33"/>
      <c r="G126" s="1"/>
      <c r="H126" s="37">
        <v>199</v>
      </c>
      <c r="I126" s="1" t="s">
        <v>10</v>
      </c>
      <c r="J126" s="1"/>
      <c r="K126" s="1"/>
      <c r="L126" s="38"/>
      <c r="M126" s="39"/>
      <c r="N126" s="40"/>
    </row>
    <row r="127" spans="1:14" x14ac:dyDescent="0.3">
      <c r="A127" s="224"/>
      <c r="B127" s="30">
        <v>15</v>
      </c>
      <c r="C127" s="59"/>
      <c r="D127" s="37"/>
      <c r="E127" s="1"/>
      <c r="F127" s="33"/>
      <c r="G127" s="1"/>
      <c r="H127" s="43"/>
      <c r="I127" s="1"/>
      <c r="J127" s="1"/>
      <c r="K127" s="1"/>
      <c r="L127" s="38"/>
      <c r="M127" s="39"/>
      <c r="N127" s="40"/>
    </row>
    <row r="128" spans="1:14" x14ac:dyDescent="0.3">
      <c r="A128" s="224"/>
      <c r="B128" s="30">
        <v>16</v>
      </c>
      <c r="C128" s="59"/>
      <c r="D128" s="37"/>
      <c r="E128" s="1"/>
      <c r="F128" s="33"/>
      <c r="G128" s="1"/>
      <c r="H128" s="43"/>
      <c r="I128" s="1"/>
      <c r="J128" s="1"/>
      <c r="K128" s="1"/>
      <c r="L128" s="38"/>
      <c r="M128" s="39"/>
      <c r="N128" s="40"/>
    </row>
    <row r="129" spans="1:14" x14ac:dyDescent="0.3">
      <c r="A129" s="224"/>
      <c r="B129" s="30">
        <v>17</v>
      </c>
      <c r="C129" s="213" t="s">
        <v>81</v>
      </c>
      <c r="D129" s="210">
        <v>6</v>
      </c>
      <c r="E129" s="213" t="s">
        <v>82</v>
      </c>
      <c r="F129" s="222"/>
      <c r="G129" s="243"/>
      <c r="H129" s="210">
        <v>6</v>
      </c>
      <c r="I129" s="213" t="s">
        <v>82</v>
      </c>
      <c r="J129" s="243"/>
      <c r="K129" s="243"/>
      <c r="L129" s="241"/>
      <c r="M129" s="218"/>
      <c r="N129" s="239"/>
    </row>
    <row r="130" spans="1:14" x14ac:dyDescent="0.3">
      <c r="A130" s="225"/>
      <c r="B130" s="30">
        <v>18</v>
      </c>
      <c r="C130" s="215"/>
      <c r="D130" s="212"/>
      <c r="E130" s="215"/>
      <c r="F130" s="245"/>
      <c r="G130" s="244"/>
      <c r="H130" s="212"/>
      <c r="I130" s="215"/>
      <c r="J130" s="244"/>
      <c r="K130" s="244"/>
      <c r="L130" s="242"/>
      <c r="M130" s="219"/>
      <c r="N130" s="240"/>
    </row>
    <row r="131" spans="1:14" ht="15" customHeight="1" x14ac:dyDescent="0.3">
      <c r="A131" s="226" t="s">
        <v>52</v>
      </c>
      <c r="B131" s="30">
        <v>19</v>
      </c>
      <c r="C131" s="1" t="s">
        <v>5</v>
      </c>
      <c r="D131" s="37">
        <v>4</v>
      </c>
      <c r="E131" s="1" t="s">
        <v>79</v>
      </c>
      <c r="F131" s="33"/>
      <c r="G131" s="1"/>
      <c r="H131" s="43">
        <f t="shared" ref="H131:H132" si="7">D131*M131+F131</f>
        <v>100</v>
      </c>
      <c r="I131" s="1" t="s">
        <v>76</v>
      </c>
      <c r="J131" s="1"/>
      <c r="K131" s="58" t="s">
        <v>129</v>
      </c>
      <c r="L131" s="38" t="s">
        <v>90</v>
      </c>
      <c r="M131" s="39">
        <v>25</v>
      </c>
      <c r="N131" s="40" t="s">
        <v>76</v>
      </c>
    </row>
    <row r="132" spans="1:14" ht="15" customHeight="1" x14ac:dyDescent="0.3">
      <c r="A132" s="224"/>
      <c r="B132" s="30">
        <v>20</v>
      </c>
      <c r="C132" s="1" t="s">
        <v>5</v>
      </c>
      <c r="D132" s="37">
        <v>4</v>
      </c>
      <c r="E132" s="1" t="s">
        <v>79</v>
      </c>
      <c r="F132" s="33"/>
      <c r="G132" s="1"/>
      <c r="H132" s="43">
        <f t="shared" si="7"/>
        <v>100</v>
      </c>
      <c r="I132" s="1" t="s">
        <v>76</v>
      </c>
      <c r="J132" s="1"/>
      <c r="K132" s="58" t="s">
        <v>129</v>
      </c>
      <c r="L132" s="38" t="s">
        <v>90</v>
      </c>
      <c r="M132" s="39">
        <v>25</v>
      </c>
      <c r="N132" s="40" t="s">
        <v>76</v>
      </c>
    </row>
    <row r="133" spans="1:14" ht="15" customHeight="1" x14ac:dyDescent="0.3">
      <c r="A133" s="224"/>
      <c r="B133" s="30">
        <v>21</v>
      </c>
      <c r="C133" s="1" t="s">
        <v>94</v>
      </c>
      <c r="D133" s="37">
        <v>25</v>
      </c>
      <c r="E133" s="1" t="s">
        <v>76</v>
      </c>
      <c r="F133" s="33"/>
      <c r="G133" s="1"/>
      <c r="H133" s="37">
        <v>25</v>
      </c>
      <c r="I133" s="1" t="s">
        <v>76</v>
      </c>
      <c r="J133" s="1"/>
      <c r="K133" s="1"/>
      <c r="L133" s="38"/>
      <c r="M133" s="39"/>
      <c r="N133" s="40"/>
    </row>
    <row r="134" spans="1:14" ht="15" customHeight="1" x14ac:dyDescent="0.3">
      <c r="A134" s="224"/>
      <c r="B134" s="53">
        <v>21</v>
      </c>
      <c r="C134" s="1" t="s">
        <v>93</v>
      </c>
      <c r="D134" s="37">
        <v>30</v>
      </c>
      <c r="E134" s="1" t="s">
        <v>76</v>
      </c>
      <c r="F134" s="33"/>
      <c r="G134" s="1"/>
      <c r="H134" s="37">
        <v>30</v>
      </c>
      <c r="I134" s="1" t="s">
        <v>76</v>
      </c>
      <c r="J134" s="1"/>
      <c r="K134" s="1"/>
      <c r="L134" s="38"/>
      <c r="M134" s="39"/>
      <c r="N134" s="40"/>
    </row>
    <row r="135" spans="1:14" ht="15" customHeight="1" x14ac:dyDescent="0.3">
      <c r="A135" s="224"/>
      <c r="B135" s="30">
        <v>22</v>
      </c>
      <c r="C135" s="1" t="s">
        <v>94</v>
      </c>
      <c r="D135" s="37">
        <v>34</v>
      </c>
      <c r="E135" s="1" t="s">
        <v>76</v>
      </c>
      <c r="F135" s="33"/>
      <c r="G135" s="1"/>
      <c r="H135" s="37">
        <v>34</v>
      </c>
      <c r="I135" s="1" t="s">
        <v>76</v>
      </c>
      <c r="J135" s="1"/>
      <c r="K135" s="1"/>
      <c r="L135" s="38"/>
      <c r="M135" s="39"/>
      <c r="N135" s="40"/>
    </row>
    <row r="136" spans="1:14" ht="15" customHeight="1" x14ac:dyDescent="0.3">
      <c r="A136" s="224"/>
      <c r="B136" s="53">
        <v>22</v>
      </c>
      <c r="C136" s="1" t="s">
        <v>93</v>
      </c>
      <c r="D136" s="37">
        <v>29</v>
      </c>
      <c r="E136" s="1" t="s">
        <v>76</v>
      </c>
      <c r="F136" s="33"/>
      <c r="G136" s="1"/>
      <c r="H136" s="37">
        <v>29</v>
      </c>
      <c r="I136" s="1" t="s">
        <v>76</v>
      </c>
      <c r="J136" s="1"/>
      <c r="K136" s="1"/>
      <c r="L136" s="38"/>
      <c r="M136" s="39"/>
      <c r="N136" s="40"/>
    </row>
    <row r="137" spans="1:14" ht="15" customHeight="1" x14ac:dyDescent="0.3">
      <c r="A137" s="224"/>
      <c r="B137" s="53">
        <v>22</v>
      </c>
      <c r="C137" s="1" t="s">
        <v>95</v>
      </c>
      <c r="D137" s="37">
        <v>9</v>
      </c>
      <c r="E137" s="1" t="s">
        <v>76</v>
      </c>
      <c r="F137" s="33"/>
      <c r="G137" s="1"/>
      <c r="H137" s="37">
        <v>9</v>
      </c>
      <c r="I137" s="1" t="s">
        <v>76</v>
      </c>
      <c r="J137" s="1"/>
      <c r="K137" s="1"/>
      <c r="L137" s="38"/>
      <c r="M137" s="39"/>
      <c r="N137" s="40"/>
    </row>
    <row r="138" spans="1:14" ht="15" customHeight="1" x14ac:dyDescent="0.3">
      <c r="A138" s="224"/>
      <c r="B138" s="30">
        <v>23</v>
      </c>
      <c r="C138" s="59"/>
      <c r="D138" s="37"/>
      <c r="E138" s="1"/>
      <c r="F138" s="33"/>
      <c r="G138" s="1"/>
      <c r="H138" s="43"/>
      <c r="I138" s="1"/>
      <c r="J138" s="1"/>
      <c r="K138" s="1"/>
      <c r="L138" s="38"/>
      <c r="M138" s="39"/>
      <c r="N138" s="40"/>
    </row>
    <row r="139" spans="1:14" ht="15" customHeight="1" x14ac:dyDescent="0.3">
      <c r="A139" s="224"/>
      <c r="B139" s="30">
        <v>24</v>
      </c>
      <c r="C139" s="1"/>
      <c r="D139" s="37"/>
      <c r="E139" s="1"/>
      <c r="F139" s="33"/>
      <c r="G139" s="1"/>
      <c r="H139" s="37"/>
      <c r="I139" s="1"/>
      <c r="J139" s="1"/>
      <c r="K139" s="1"/>
      <c r="L139" s="38"/>
      <c r="M139" s="39"/>
      <c r="N139" s="40"/>
    </row>
    <row r="140" spans="1:14" x14ac:dyDescent="0.3">
      <c r="A140" s="226" t="s">
        <v>53</v>
      </c>
      <c r="B140" s="30">
        <v>25</v>
      </c>
      <c r="C140" s="1" t="s">
        <v>96</v>
      </c>
      <c r="D140" s="37">
        <v>60</v>
      </c>
      <c r="E140" s="1" t="s">
        <v>10</v>
      </c>
      <c r="F140" s="33"/>
      <c r="G140" s="1"/>
      <c r="H140" s="37">
        <v>60</v>
      </c>
      <c r="I140" s="1" t="s">
        <v>10</v>
      </c>
      <c r="J140" s="1"/>
      <c r="K140" s="58" t="s">
        <v>129</v>
      </c>
      <c r="L140" s="38"/>
      <c r="M140" s="39"/>
      <c r="N140" s="40"/>
    </row>
    <row r="141" spans="1:14" x14ac:dyDescent="0.3">
      <c r="A141" s="224"/>
      <c r="B141" s="30">
        <v>26</v>
      </c>
      <c r="C141" s="1" t="s">
        <v>96</v>
      </c>
      <c r="D141" s="37">
        <v>60</v>
      </c>
      <c r="E141" s="1" t="s">
        <v>10</v>
      </c>
      <c r="F141" s="33"/>
      <c r="G141" s="1"/>
      <c r="H141" s="37">
        <v>60</v>
      </c>
      <c r="I141" s="1" t="s">
        <v>10</v>
      </c>
      <c r="J141" s="1"/>
      <c r="K141" s="58" t="s">
        <v>129</v>
      </c>
      <c r="L141" s="38"/>
      <c r="M141" s="39"/>
      <c r="N141" s="40"/>
    </row>
    <row r="142" spans="1:14" x14ac:dyDescent="0.3">
      <c r="A142" s="224"/>
      <c r="B142" s="30">
        <v>27</v>
      </c>
      <c r="C142" s="1" t="s">
        <v>96</v>
      </c>
      <c r="D142" s="37">
        <v>2</v>
      </c>
      <c r="E142" s="1" t="s">
        <v>79</v>
      </c>
      <c r="F142" s="33">
        <v>10</v>
      </c>
      <c r="G142" s="1" t="s">
        <v>10</v>
      </c>
      <c r="H142" s="43">
        <f t="shared" ref="H142:H144" si="8">D142*M142+F142</f>
        <v>70</v>
      </c>
      <c r="I142" s="1" t="s">
        <v>10</v>
      </c>
      <c r="J142" s="1"/>
      <c r="K142" s="58" t="s">
        <v>129</v>
      </c>
      <c r="L142" s="38" t="s">
        <v>90</v>
      </c>
      <c r="M142" s="39">
        <v>30</v>
      </c>
      <c r="N142" s="40" t="s">
        <v>10</v>
      </c>
    </row>
    <row r="143" spans="1:14" x14ac:dyDescent="0.3">
      <c r="A143" s="224"/>
      <c r="B143" s="30">
        <v>28</v>
      </c>
      <c r="C143" s="1" t="s">
        <v>96</v>
      </c>
      <c r="D143" s="37">
        <v>2</v>
      </c>
      <c r="E143" s="1" t="s">
        <v>79</v>
      </c>
      <c r="F143" s="33">
        <v>10</v>
      </c>
      <c r="G143" s="1" t="s">
        <v>10</v>
      </c>
      <c r="H143" s="43">
        <f t="shared" si="8"/>
        <v>70</v>
      </c>
      <c r="I143" s="1" t="s">
        <v>10</v>
      </c>
      <c r="J143" s="1"/>
      <c r="K143" s="58" t="s">
        <v>129</v>
      </c>
      <c r="L143" s="38" t="s">
        <v>90</v>
      </c>
      <c r="M143" s="39">
        <v>30</v>
      </c>
      <c r="N143" s="40" t="s">
        <v>10</v>
      </c>
    </row>
    <row r="144" spans="1:14" x14ac:dyDescent="0.3">
      <c r="A144" s="224"/>
      <c r="B144" s="30">
        <v>29</v>
      </c>
      <c r="C144" s="1" t="s">
        <v>96</v>
      </c>
      <c r="D144" s="37">
        <v>3</v>
      </c>
      <c r="E144" s="1" t="s">
        <v>79</v>
      </c>
      <c r="F144" s="33"/>
      <c r="G144" s="1"/>
      <c r="H144" s="43">
        <f t="shared" si="8"/>
        <v>90</v>
      </c>
      <c r="I144" s="1" t="s">
        <v>10</v>
      </c>
      <c r="J144" s="1"/>
      <c r="K144" s="58" t="s">
        <v>129</v>
      </c>
      <c r="L144" s="38" t="s">
        <v>90</v>
      </c>
      <c r="M144" s="39">
        <v>30</v>
      </c>
      <c r="N144" s="40" t="s">
        <v>10</v>
      </c>
    </row>
    <row r="145" spans="1:17" x14ac:dyDescent="0.3">
      <c r="A145" s="225"/>
      <c r="B145" s="30">
        <v>30</v>
      </c>
      <c r="C145" s="59" t="s">
        <v>54</v>
      </c>
      <c r="D145" s="37"/>
      <c r="E145" s="1"/>
      <c r="F145" s="33"/>
      <c r="G145" s="1"/>
      <c r="H145" s="43"/>
      <c r="I145" s="1"/>
      <c r="J145" s="1"/>
      <c r="K145" s="1"/>
      <c r="L145" s="38"/>
      <c r="M145" s="39"/>
      <c r="N145" s="40"/>
    </row>
    <row r="147" spans="1:17" ht="18" x14ac:dyDescent="0.35">
      <c r="B147" s="41" t="s">
        <v>59</v>
      </c>
    </row>
    <row r="148" spans="1:17" x14ac:dyDescent="0.3">
      <c r="A148" s="222" t="s">
        <v>48</v>
      </c>
      <c r="B148" s="222" t="s">
        <v>30</v>
      </c>
      <c r="C148" s="222" t="s">
        <v>1</v>
      </c>
      <c r="D148" s="227" t="s">
        <v>41</v>
      </c>
      <c r="E148" s="228"/>
      <c r="F148" s="228"/>
      <c r="G148" s="228"/>
      <c r="H148" s="228"/>
      <c r="I148" s="229"/>
      <c r="J148" s="230" t="s">
        <v>38</v>
      </c>
      <c r="K148" s="230"/>
      <c r="L148" s="231" t="s">
        <v>36</v>
      </c>
      <c r="M148" s="218"/>
      <c r="N148" s="232"/>
    </row>
    <row r="149" spans="1:17" ht="15" thickBot="1" x14ac:dyDescent="0.35">
      <c r="A149" s="223"/>
      <c r="B149" s="223"/>
      <c r="C149" s="223"/>
      <c r="D149" s="236"/>
      <c r="E149" s="237"/>
      <c r="F149" s="236" t="s">
        <v>56</v>
      </c>
      <c r="G149" s="237"/>
      <c r="H149" s="238" t="s">
        <v>13</v>
      </c>
      <c r="I149" s="238"/>
      <c r="J149" s="46" t="s">
        <v>39</v>
      </c>
      <c r="K149" s="47" t="s">
        <v>40</v>
      </c>
      <c r="L149" s="233"/>
      <c r="M149" s="234"/>
      <c r="N149" s="235"/>
    </row>
    <row r="150" spans="1:17" ht="15" thickTop="1" x14ac:dyDescent="0.3">
      <c r="A150" s="224" t="s">
        <v>49</v>
      </c>
      <c r="B150" s="49">
        <v>1</v>
      </c>
      <c r="C150" s="1" t="s">
        <v>68</v>
      </c>
      <c r="D150" s="37">
        <v>20</v>
      </c>
      <c r="E150" s="1" t="s">
        <v>69</v>
      </c>
      <c r="F150" s="33"/>
      <c r="G150" s="1"/>
      <c r="H150" s="43">
        <f t="shared" ref="H150:H151" si="9">D150*M150+F150</f>
        <v>100</v>
      </c>
      <c r="I150" s="1" t="s">
        <v>10</v>
      </c>
      <c r="J150" s="1"/>
      <c r="K150" s="1"/>
      <c r="L150" s="38" t="s">
        <v>88</v>
      </c>
      <c r="M150" s="39">
        <v>5</v>
      </c>
      <c r="N150" s="40" t="s">
        <v>10</v>
      </c>
    </row>
    <row r="151" spans="1:17" x14ac:dyDescent="0.3">
      <c r="A151" s="224"/>
      <c r="B151" s="30">
        <v>2</v>
      </c>
      <c r="C151" s="1" t="s">
        <v>68</v>
      </c>
      <c r="D151" s="37">
        <v>20</v>
      </c>
      <c r="E151" s="1" t="s">
        <v>69</v>
      </c>
      <c r="F151" s="33"/>
      <c r="G151" s="1"/>
      <c r="H151" s="43">
        <f t="shared" si="9"/>
        <v>100</v>
      </c>
      <c r="I151" s="1" t="s">
        <v>10</v>
      </c>
      <c r="J151" s="1"/>
      <c r="K151" s="1"/>
      <c r="L151" s="38" t="s">
        <v>88</v>
      </c>
      <c r="M151" s="39">
        <v>5</v>
      </c>
      <c r="N151" s="40" t="s">
        <v>10</v>
      </c>
    </row>
    <row r="152" spans="1:17" x14ac:dyDescent="0.3">
      <c r="A152" s="224"/>
      <c r="B152" s="30">
        <v>3</v>
      </c>
      <c r="C152" s="1" t="s">
        <v>132</v>
      </c>
      <c r="D152" s="37">
        <v>1</v>
      </c>
      <c r="E152" s="1" t="s">
        <v>33</v>
      </c>
      <c r="F152" s="33"/>
      <c r="G152" s="1"/>
      <c r="H152" s="37"/>
      <c r="I152" s="1"/>
      <c r="J152" s="1"/>
      <c r="K152" s="1"/>
      <c r="L152" s="38"/>
      <c r="M152" s="39"/>
      <c r="N152" s="40"/>
    </row>
    <row r="153" spans="1:17" x14ac:dyDescent="0.3">
      <c r="A153" s="224"/>
      <c r="B153" s="30">
        <v>4</v>
      </c>
      <c r="C153" s="1" t="s">
        <v>132</v>
      </c>
      <c r="D153" s="37">
        <v>1</v>
      </c>
      <c r="E153" s="1" t="s">
        <v>33</v>
      </c>
      <c r="F153" s="33"/>
      <c r="G153" s="1"/>
      <c r="H153" s="37"/>
      <c r="I153" s="1"/>
      <c r="J153" s="1"/>
      <c r="K153" s="1"/>
      <c r="L153" s="38"/>
      <c r="M153" s="39"/>
      <c r="N153" s="40"/>
    </row>
    <row r="154" spans="1:17" x14ac:dyDescent="0.3">
      <c r="A154" s="224"/>
      <c r="B154" s="30">
        <v>5</v>
      </c>
      <c r="C154" s="213" t="s">
        <v>68</v>
      </c>
      <c r="D154" s="222">
        <v>27</v>
      </c>
      <c r="E154" s="213" t="s">
        <v>69</v>
      </c>
      <c r="F154" s="222"/>
      <c r="G154" s="243"/>
      <c r="H154" s="222">
        <f t="shared" ref="H154" si="10">D154*M154+F154</f>
        <v>135</v>
      </c>
      <c r="I154" s="213" t="s">
        <v>10</v>
      </c>
      <c r="J154" s="243"/>
      <c r="K154" s="243"/>
      <c r="L154" s="220" t="s">
        <v>88</v>
      </c>
      <c r="M154" s="218">
        <v>5</v>
      </c>
      <c r="N154" s="216" t="s">
        <v>10</v>
      </c>
    </row>
    <row r="155" spans="1:17" x14ac:dyDescent="0.3">
      <c r="A155" s="225"/>
      <c r="B155" s="30">
        <v>6</v>
      </c>
      <c r="C155" s="215"/>
      <c r="D155" s="245"/>
      <c r="E155" s="215"/>
      <c r="F155" s="245"/>
      <c r="G155" s="244"/>
      <c r="H155" s="245"/>
      <c r="I155" s="215"/>
      <c r="J155" s="244"/>
      <c r="K155" s="244"/>
      <c r="L155" s="221"/>
      <c r="M155" s="219"/>
      <c r="N155" s="217"/>
    </row>
    <row r="156" spans="1:17" x14ac:dyDescent="0.3">
      <c r="A156" s="226" t="s">
        <v>50</v>
      </c>
      <c r="B156" s="30">
        <v>7</v>
      </c>
      <c r="C156" s="1" t="s">
        <v>98</v>
      </c>
      <c r="D156" s="37">
        <v>9</v>
      </c>
      <c r="E156" s="1" t="s">
        <v>79</v>
      </c>
      <c r="F156" s="33"/>
      <c r="G156" s="1"/>
      <c r="H156" s="43">
        <f t="shared" ref="H156:H158" si="11">D156*M156+F156</f>
        <v>4500</v>
      </c>
      <c r="I156" s="1" t="s">
        <v>10</v>
      </c>
      <c r="J156" s="1"/>
      <c r="K156" s="1"/>
      <c r="L156" s="38" t="s">
        <v>90</v>
      </c>
      <c r="M156" s="39">
        <v>500</v>
      </c>
      <c r="N156" s="40" t="s">
        <v>10</v>
      </c>
      <c r="Q156" s="55"/>
    </row>
    <row r="157" spans="1:17" x14ac:dyDescent="0.3">
      <c r="A157" s="224"/>
      <c r="B157" s="30">
        <v>8</v>
      </c>
      <c r="C157" s="1" t="s">
        <v>98</v>
      </c>
      <c r="D157" s="37">
        <v>12</v>
      </c>
      <c r="E157" s="1" t="s">
        <v>79</v>
      </c>
      <c r="F157" s="33"/>
      <c r="G157" s="1"/>
      <c r="H157" s="43">
        <f t="shared" si="11"/>
        <v>3000</v>
      </c>
      <c r="I157" s="1" t="s">
        <v>10</v>
      </c>
      <c r="J157" s="1"/>
      <c r="K157" s="1"/>
      <c r="L157" s="38" t="s">
        <v>90</v>
      </c>
      <c r="M157" s="39">
        <v>250</v>
      </c>
      <c r="N157" s="40" t="s">
        <v>10</v>
      </c>
      <c r="Q157" s="55"/>
    </row>
    <row r="158" spans="1:17" x14ac:dyDescent="0.3">
      <c r="A158" s="224"/>
      <c r="B158" s="30">
        <v>9</v>
      </c>
      <c r="C158" s="1" t="s">
        <v>98</v>
      </c>
      <c r="D158" s="37">
        <v>7</v>
      </c>
      <c r="E158" s="1" t="s">
        <v>79</v>
      </c>
      <c r="F158" s="33"/>
      <c r="G158" s="1"/>
      <c r="H158" s="43">
        <f t="shared" si="11"/>
        <v>1750</v>
      </c>
      <c r="I158" s="1" t="s">
        <v>10</v>
      </c>
      <c r="J158" s="1"/>
      <c r="K158" s="1"/>
      <c r="L158" s="38" t="s">
        <v>90</v>
      </c>
      <c r="M158" s="39">
        <v>250</v>
      </c>
      <c r="N158" s="40" t="s">
        <v>10</v>
      </c>
      <c r="Q158" s="56"/>
    </row>
    <row r="159" spans="1:17" x14ac:dyDescent="0.3">
      <c r="A159" s="224"/>
      <c r="B159" s="30">
        <v>10</v>
      </c>
      <c r="C159" s="1" t="s">
        <v>99</v>
      </c>
      <c r="D159" s="37">
        <v>29</v>
      </c>
      <c r="E159" s="1" t="s">
        <v>10</v>
      </c>
      <c r="F159" s="33"/>
      <c r="G159" s="1"/>
      <c r="H159" s="37">
        <v>29</v>
      </c>
      <c r="I159" s="1" t="s">
        <v>10</v>
      </c>
      <c r="J159" s="1"/>
      <c r="K159" s="1"/>
      <c r="L159" s="38"/>
      <c r="M159" s="39"/>
      <c r="N159" s="40"/>
      <c r="Q159" s="56"/>
    </row>
    <row r="160" spans="1:17" x14ac:dyDescent="0.3">
      <c r="A160" s="224"/>
      <c r="B160" s="30">
        <v>11</v>
      </c>
      <c r="C160" s="59" t="s">
        <v>54</v>
      </c>
      <c r="D160" s="37"/>
      <c r="E160" s="1"/>
      <c r="F160" s="33"/>
      <c r="G160" s="1"/>
      <c r="H160" s="37"/>
      <c r="I160" s="1"/>
      <c r="J160" s="1"/>
      <c r="K160" s="1"/>
      <c r="L160" s="38"/>
      <c r="M160" s="39"/>
      <c r="N160" s="40"/>
      <c r="Q160" s="56"/>
    </row>
    <row r="161" spans="1:17" x14ac:dyDescent="0.3">
      <c r="A161" s="225"/>
      <c r="B161" s="30">
        <v>12</v>
      </c>
      <c r="C161" s="59" t="s">
        <v>54</v>
      </c>
      <c r="D161" s="37"/>
      <c r="E161" s="1"/>
      <c r="F161" s="33"/>
      <c r="G161" s="1"/>
      <c r="H161" s="37"/>
      <c r="I161" s="1"/>
      <c r="J161" s="1"/>
      <c r="K161" s="1"/>
      <c r="L161" s="38"/>
      <c r="M161" s="39"/>
      <c r="N161" s="40"/>
      <c r="Q161" s="55"/>
    </row>
    <row r="162" spans="1:17" x14ac:dyDescent="0.3">
      <c r="A162" s="226" t="s">
        <v>51</v>
      </c>
      <c r="B162" s="30">
        <v>13</v>
      </c>
      <c r="C162" s="59" t="s">
        <v>54</v>
      </c>
      <c r="D162" s="37"/>
      <c r="E162" s="1"/>
      <c r="F162" s="33"/>
      <c r="G162" s="1"/>
      <c r="H162" s="37"/>
      <c r="I162" s="1"/>
      <c r="J162" s="1"/>
      <c r="K162" s="1"/>
      <c r="L162" s="38"/>
      <c r="M162" s="39"/>
      <c r="N162" s="40"/>
    </row>
    <row r="163" spans="1:17" x14ac:dyDescent="0.3">
      <c r="A163" s="224"/>
      <c r="B163" s="30">
        <v>14</v>
      </c>
      <c r="C163" s="1" t="s">
        <v>98</v>
      </c>
      <c r="D163" s="37">
        <v>11</v>
      </c>
      <c r="E163" s="1" t="s">
        <v>79</v>
      </c>
      <c r="F163" s="33"/>
      <c r="G163" s="1"/>
      <c r="H163" s="43">
        <f t="shared" ref="H163" si="12">D163*M163+F163</f>
        <v>2750</v>
      </c>
      <c r="I163" s="1" t="s">
        <v>10</v>
      </c>
      <c r="J163" s="1"/>
      <c r="K163" s="1"/>
      <c r="L163" s="38" t="s">
        <v>90</v>
      </c>
      <c r="M163" s="39">
        <v>250</v>
      </c>
      <c r="N163" s="40" t="s">
        <v>10</v>
      </c>
    </row>
    <row r="164" spans="1:17" x14ac:dyDescent="0.3">
      <c r="A164" s="224"/>
      <c r="B164" s="30">
        <v>15</v>
      </c>
      <c r="C164" s="1" t="s">
        <v>100</v>
      </c>
      <c r="D164" s="37">
        <v>25</v>
      </c>
      <c r="E164" s="1" t="s">
        <v>10</v>
      </c>
      <c r="F164" s="33"/>
      <c r="G164" s="1"/>
      <c r="H164" s="37">
        <v>25</v>
      </c>
      <c r="I164" s="1" t="s">
        <v>10</v>
      </c>
      <c r="J164" s="1"/>
      <c r="K164" s="1"/>
      <c r="L164" s="38"/>
      <c r="M164" s="39"/>
      <c r="N164" s="40"/>
    </row>
    <row r="165" spans="1:17" x14ac:dyDescent="0.3">
      <c r="A165" s="224"/>
      <c r="B165" s="30">
        <v>16</v>
      </c>
      <c r="C165" s="1" t="s">
        <v>103</v>
      </c>
      <c r="D165" s="37">
        <v>10</v>
      </c>
      <c r="E165" s="1" t="s">
        <v>101</v>
      </c>
      <c r="F165" s="33"/>
      <c r="G165" s="1"/>
      <c r="H165" s="37">
        <v>10</v>
      </c>
      <c r="I165" s="1" t="s">
        <v>101</v>
      </c>
      <c r="J165" s="1"/>
      <c r="K165" s="1"/>
      <c r="L165" s="38"/>
      <c r="M165" s="39"/>
      <c r="N165" s="40"/>
    </row>
    <row r="166" spans="1:17" x14ac:dyDescent="0.3">
      <c r="A166" s="224"/>
      <c r="B166" s="30">
        <v>17</v>
      </c>
      <c r="C166" s="1" t="s">
        <v>100</v>
      </c>
      <c r="D166" s="37">
        <v>30</v>
      </c>
      <c r="E166" s="1" t="s">
        <v>10</v>
      </c>
      <c r="F166" s="33"/>
      <c r="G166" s="1"/>
      <c r="H166" s="37">
        <v>30</v>
      </c>
      <c r="I166" s="1" t="s">
        <v>10</v>
      </c>
      <c r="J166" s="1"/>
      <c r="K166" s="1"/>
      <c r="L166" s="38"/>
      <c r="M166" s="39"/>
      <c r="N166" s="40"/>
    </row>
    <row r="167" spans="1:17" x14ac:dyDescent="0.3">
      <c r="A167" s="225"/>
      <c r="B167" s="30">
        <v>18</v>
      </c>
      <c r="C167" s="1" t="s">
        <v>100</v>
      </c>
      <c r="D167" s="37">
        <v>20</v>
      </c>
      <c r="E167" s="1" t="s">
        <v>10</v>
      </c>
      <c r="F167" s="33"/>
      <c r="G167" s="1"/>
      <c r="H167" s="37">
        <v>20</v>
      </c>
      <c r="I167" s="1" t="s">
        <v>10</v>
      </c>
      <c r="J167" s="1"/>
      <c r="K167" s="1"/>
      <c r="L167" s="38"/>
      <c r="M167" s="39"/>
      <c r="N167" s="40"/>
    </row>
    <row r="168" spans="1:17" x14ac:dyDescent="0.3">
      <c r="A168" s="226" t="s">
        <v>52</v>
      </c>
      <c r="B168" s="30">
        <v>19</v>
      </c>
      <c r="C168" s="59" t="s">
        <v>54</v>
      </c>
      <c r="D168" s="37"/>
      <c r="E168" s="1"/>
      <c r="F168" s="33"/>
      <c r="G168" s="1"/>
      <c r="H168" s="37"/>
      <c r="I168" s="1"/>
      <c r="J168" s="1"/>
      <c r="K168" s="1"/>
      <c r="L168" s="38"/>
      <c r="M168" s="39"/>
      <c r="N168" s="40"/>
    </row>
    <row r="169" spans="1:17" x14ac:dyDescent="0.3">
      <c r="A169" s="224"/>
      <c r="B169" s="30">
        <v>20</v>
      </c>
      <c r="C169" s="1" t="s">
        <v>102</v>
      </c>
      <c r="D169" s="37">
        <v>2</v>
      </c>
      <c r="E169" s="1" t="s">
        <v>79</v>
      </c>
      <c r="F169" s="33"/>
      <c r="G169" s="1"/>
      <c r="H169" s="43">
        <f t="shared" ref="H169:H171" si="13">D169*M169+F169</f>
        <v>40</v>
      </c>
      <c r="I169" s="1" t="s">
        <v>10</v>
      </c>
      <c r="J169" s="1"/>
      <c r="K169" s="1"/>
      <c r="L169" s="38" t="s">
        <v>90</v>
      </c>
      <c r="M169" s="39">
        <v>20</v>
      </c>
      <c r="N169" s="40" t="s">
        <v>10</v>
      </c>
    </row>
    <row r="170" spans="1:17" x14ac:dyDescent="0.3">
      <c r="A170" s="224"/>
      <c r="B170" s="30">
        <v>21</v>
      </c>
      <c r="C170" s="1" t="s">
        <v>102</v>
      </c>
      <c r="D170" s="37">
        <v>2</v>
      </c>
      <c r="E170" s="1" t="s">
        <v>79</v>
      </c>
      <c r="F170" s="33">
        <v>2</v>
      </c>
      <c r="G170" s="1" t="s">
        <v>10</v>
      </c>
      <c r="H170" s="43">
        <f t="shared" si="13"/>
        <v>42</v>
      </c>
      <c r="I170" s="1" t="s">
        <v>10</v>
      </c>
      <c r="J170" s="1"/>
      <c r="K170" s="1"/>
      <c r="L170" s="38" t="s">
        <v>90</v>
      </c>
      <c r="M170" s="39">
        <v>20</v>
      </c>
      <c r="N170" s="40" t="s">
        <v>10</v>
      </c>
    </row>
    <row r="171" spans="1:17" x14ac:dyDescent="0.3">
      <c r="A171" s="224"/>
      <c r="B171" s="30">
        <v>22</v>
      </c>
      <c r="C171" s="1" t="s">
        <v>102</v>
      </c>
      <c r="D171" s="37">
        <v>2</v>
      </c>
      <c r="E171" s="1" t="s">
        <v>79</v>
      </c>
      <c r="F171" s="33"/>
      <c r="G171" s="1"/>
      <c r="H171" s="43">
        <f t="shared" si="13"/>
        <v>40</v>
      </c>
      <c r="I171" s="1" t="s">
        <v>10</v>
      </c>
      <c r="J171" s="1"/>
      <c r="K171" s="1"/>
      <c r="L171" s="38" t="s">
        <v>90</v>
      </c>
      <c r="M171" s="39">
        <v>20</v>
      </c>
      <c r="N171" s="40" t="s">
        <v>10</v>
      </c>
    </row>
    <row r="172" spans="1:17" x14ac:dyDescent="0.3">
      <c r="A172" s="224"/>
      <c r="B172" s="30">
        <v>23</v>
      </c>
      <c r="C172" s="1" t="s">
        <v>103</v>
      </c>
      <c r="D172" s="37">
        <v>19</v>
      </c>
      <c r="E172" s="1" t="s">
        <v>73</v>
      </c>
      <c r="F172" s="33"/>
      <c r="G172" s="1"/>
      <c r="H172" s="37">
        <v>19</v>
      </c>
      <c r="I172" s="1" t="s">
        <v>73</v>
      </c>
      <c r="J172" s="1"/>
      <c r="K172" s="1"/>
      <c r="L172" s="38"/>
      <c r="M172" s="39"/>
      <c r="N172" s="40"/>
    </row>
    <row r="173" spans="1:17" x14ac:dyDescent="0.3">
      <c r="A173" s="225"/>
      <c r="B173" s="30">
        <v>24</v>
      </c>
      <c r="C173" s="1" t="s">
        <v>100</v>
      </c>
      <c r="D173" s="37">
        <v>47</v>
      </c>
      <c r="E173" s="1" t="s">
        <v>10</v>
      </c>
      <c r="F173" s="33"/>
      <c r="G173" s="1"/>
      <c r="H173" s="37">
        <v>47</v>
      </c>
      <c r="I173" s="1" t="s">
        <v>10</v>
      </c>
      <c r="J173" s="1"/>
      <c r="K173" s="1"/>
      <c r="L173" s="38"/>
      <c r="M173" s="39"/>
      <c r="N173" s="40"/>
    </row>
    <row r="174" spans="1:17" x14ac:dyDescent="0.3">
      <c r="A174" s="226" t="s">
        <v>53</v>
      </c>
      <c r="B174" s="30">
        <v>25</v>
      </c>
      <c r="C174" s="1" t="s">
        <v>102</v>
      </c>
      <c r="D174" s="37">
        <v>3</v>
      </c>
      <c r="E174" s="1" t="s">
        <v>79</v>
      </c>
      <c r="F174" s="33"/>
      <c r="G174" s="1"/>
      <c r="H174" s="43">
        <f t="shared" ref="H174" si="14">D174*M174+F174</f>
        <v>60</v>
      </c>
      <c r="I174" s="1" t="s">
        <v>10</v>
      </c>
      <c r="J174" s="1"/>
      <c r="K174" s="1"/>
      <c r="L174" s="38" t="s">
        <v>90</v>
      </c>
      <c r="M174" s="39">
        <v>20</v>
      </c>
      <c r="N174" s="40" t="s">
        <v>10</v>
      </c>
    </row>
    <row r="175" spans="1:17" x14ac:dyDescent="0.3">
      <c r="A175" s="224"/>
      <c r="B175" s="30">
        <v>26</v>
      </c>
      <c r="C175" s="59" t="s">
        <v>54</v>
      </c>
      <c r="D175" s="37"/>
      <c r="E175" s="1"/>
      <c r="F175" s="33"/>
      <c r="G175" s="1"/>
      <c r="H175" s="37"/>
      <c r="I175" s="1"/>
      <c r="J175" s="1"/>
      <c r="K175" s="1"/>
      <c r="L175" s="38"/>
      <c r="M175" s="39"/>
      <c r="N175" s="40"/>
    </row>
    <row r="176" spans="1:17" x14ac:dyDescent="0.3">
      <c r="A176" s="224"/>
      <c r="B176" s="30">
        <v>27</v>
      </c>
      <c r="C176" s="1" t="s">
        <v>102</v>
      </c>
      <c r="D176" s="37">
        <v>3</v>
      </c>
      <c r="E176" s="1" t="s">
        <v>79</v>
      </c>
      <c r="F176" s="33"/>
      <c r="G176" s="1"/>
      <c r="H176" s="43">
        <f t="shared" ref="H176" si="15">D176*M176+F176</f>
        <v>60</v>
      </c>
      <c r="I176" s="1" t="s">
        <v>10</v>
      </c>
      <c r="J176" s="1"/>
      <c r="K176" s="1"/>
      <c r="L176" s="38" t="s">
        <v>90</v>
      </c>
      <c r="M176" s="39">
        <v>20</v>
      </c>
      <c r="N176" s="40" t="s">
        <v>10</v>
      </c>
    </row>
    <row r="177" spans="1:14" x14ac:dyDescent="0.3">
      <c r="A177" s="224"/>
      <c r="B177" s="30">
        <v>28</v>
      </c>
      <c r="C177" s="1" t="s">
        <v>102</v>
      </c>
      <c r="D177" s="37">
        <v>3</v>
      </c>
      <c r="E177" s="1" t="s">
        <v>79</v>
      </c>
      <c r="F177" s="33"/>
      <c r="G177" s="1"/>
      <c r="H177" s="43">
        <f t="shared" ref="H177:H179" si="16">D177*M177+F177</f>
        <v>60</v>
      </c>
      <c r="I177" s="1" t="s">
        <v>10</v>
      </c>
      <c r="J177" s="1"/>
      <c r="K177" s="1"/>
      <c r="L177" s="38" t="s">
        <v>90</v>
      </c>
      <c r="M177" s="39">
        <v>20</v>
      </c>
      <c r="N177" s="40" t="s">
        <v>10</v>
      </c>
    </row>
    <row r="178" spans="1:14" x14ac:dyDescent="0.3">
      <c r="A178" s="224"/>
      <c r="B178" s="30">
        <v>29</v>
      </c>
      <c r="C178" s="1" t="s">
        <v>102</v>
      </c>
      <c r="D178" s="37">
        <v>3</v>
      </c>
      <c r="E178" s="1" t="s">
        <v>79</v>
      </c>
      <c r="F178" s="33"/>
      <c r="G178" s="1"/>
      <c r="H178" s="43">
        <f t="shared" si="16"/>
        <v>60</v>
      </c>
      <c r="I178" s="1" t="s">
        <v>10</v>
      </c>
      <c r="J178" s="1"/>
      <c r="K178" s="1"/>
      <c r="L178" s="38" t="s">
        <v>90</v>
      </c>
      <c r="M178" s="39">
        <v>20</v>
      </c>
      <c r="N178" s="40" t="s">
        <v>10</v>
      </c>
    </row>
    <row r="179" spans="1:14" x14ac:dyDescent="0.3">
      <c r="A179" s="225"/>
      <c r="B179" s="30">
        <v>30</v>
      </c>
      <c r="C179" s="1" t="s">
        <v>102</v>
      </c>
      <c r="D179" s="37">
        <v>3</v>
      </c>
      <c r="E179" s="1" t="s">
        <v>79</v>
      </c>
      <c r="F179" s="33"/>
      <c r="G179" s="1"/>
      <c r="H179" s="43">
        <f t="shared" si="16"/>
        <v>60</v>
      </c>
      <c r="I179" s="1" t="s">
        <v>10</v>
      </c>
      <c r="J179" s="1"/>
      <c r="K179" s="1"/>
      <c r="L179" s="38" t="s">
        <v>90</v>
      </c>
      <c r="M179" s="39">
        <v>20</v>
      </c>
      <c r="N179" s="40" t="s">
        <v>10</v>
      </c>
    </row>
    <row r="182" spans="1:14" ht="18" x14ac:dyDescent="0.35">
      <c r="B182" s="41" t="s">
        <v>60</v>
      </c>
    </row>
    <row r="183" spans="1:14" x14ac:dyDescent="0.3">
      <c r="A183" s="222" t="s">
        <v>48</v>
      </c>
      <c r="B183" s="222" t="s">
        <v>30</v>
      </c>
      <c r="C183" s="222" t="s">
        <v>1</v>
      </c>
      <c r="D183" s="227" t="s">
        <v>41</v>
      </c>
      <c r="E183" s="228"/>
      <c r="F183" s="228"/>
      <c r="G183" s="228"/>
      <c r="H183" s="228"/>
      <c r="I183" s="229"/>
      <c r="J183" s="230" t="s">
        <v>38</v>
      </c>
      <c r="K183" s="230"/>
      <c r="L183" s="231" t="s">
        <v>36</v>
      </c>
      <c r="M183" s="218"/>
      <c r="N183" s="232"/>
    </row>
    <row r="184" spans="1:14" ht="15" thickBot="1" x14ac:dyDescent="0.35">
      <c r="A184" s="223"/>
      <c r="B184" s="223"/>
      <c r="C184" s="223"/>
      <c r="D184" s="236"/>
      <c r="E184" s="237"/>
      <c r="F184" s="236" t="s">
        <v>56</v>
      </c>
      <c r="G184" s="237"/>
      <c r="H184" s="238" t="s">
        <v>13</v>
      </c>
      <c r="I184" s="238"/>
      <c r="J184" s="46" t="s">
        <v>39</v>
      </c>
      <c r="K184" s="47" t="s">
        <v>40</v>
      </c>
      <c r="L184" s="233"/>
      <c r="M184" s="234"/>
      <c r="N184" s="235"/>
    </row>
    <row r="185" spans="1:14" ht="15" thickTop="1" x14ac:dyDescent="0.3">
      <c r="A185" s="224" t="s">
        <v>49</v>
      </c>
      <c r="B185" s="49">
        <v>1</v>
      </c>
      <c r="C185" s="42"/>
      <c r="D185" s="43"/>
      <c r="E185" s="42"/>
      <c r="F185" s="44"/>
      <c r="G185" s="42"/>
      <c r="H185" s="43"/>
      <c r="I185" s="42"/>
      <c r="J185" s="42"/>
      <c r="K185" s="42"/>
      <c r="L185" s="45"/>
      <c r="M185" s="32"/>
      <c r="N185" s="50"/>
    </row>
    <row r="186" spans="1:14" x14ac:dyDescent="0.3">
      <c r="A186" s="224"/>
      <c r="B186" s="30">
        <v>2</v>
      </c>
      <c r="C186" s="1"/>
      <c r="D186" s="37"/>
      <c r="E186" s="1"/>
      <c r="F186" s="33"/>
      <c r="G186" s="1"/>
      <c r="H186" s="37"/>
      <c r="I186" s="1"/>
      <c r="J186" s="1"/>
      <c r="K186" s="1"/>
      <c r="L186" s="38"/>
      <c r="M186" s="39"/>
      <c r="N186" s="40"/>
    </row>
    <row r="187" spans="1:14" x14ac:dyDescent="0.3">
      <c r="A187" s="224"/>
      <c r="B187" s="30">
        <v>3</v>
      </c>
      <c r="C187" s="1"/>
      <c r="D187" s="37"/>
      <c r="E187" s="1"/>
      <c r="F187" s="33"/>
      <c r="G187" s="1"/>
      <c r="H187" s="37"/>
      <c r="I187" s="1"/>
      <c r="J187" s="1"/>
      <c r="K187" s="1"/>
      <c r="L187" s="38"/>
      <c r="M187" s="39"/>
      <c r="N187" s="40"/>
    </row>
    <row r="188" spans="1:14" x14ac:dyDescent="0.3">
      <c r="A188" s="224"/>
      <c r="B188" s="30">
        <v>4</v>
      </c>
      <c r="C188" s="1"/>
      <c r="D188" s="37"/>
      <c r="E188" s="1"/>
      <c r="F188" s="33"/>
      <c r="G188" s="1"/>
      <c r="H188" s="37"/>
      <c r="I188" s="1"/>
      <c r="J188" s="1"/>
      <c r="K188" s="1"/>
      <c r="L188" s="38"/>
      <c r="M188" s="39"/>
      <c r="N188" s="40"/>
    </row>
    <row r="189" spans="1:14" x14ac:dyDescent="0.3">
      <c r="A189" s="224"/>
      <c r="B189" s="30">
        <v>5</v>
      </c>
      <c r="C189" s="1"/>
      <c r="D189" s="37"/>
      <c r="E189" s="1"/>
      <c r="F189" s="33"/>
      <c r="G189" s="1"/>
      <c r="H189" s="37"/>
      <c r="I189" s="1"/>
      <c r="J189" s="1"/>
      <c r="K189" s="1"/>
      <c r="L189" s="38"/>
      <c r="M189" s="39"/>
      <c r="N189" s="40"/>
    </row>
    <row r="190" spans="1:14" x14ac:dyDescent="0.3">
      <c r="A190" s="225"/>
      <c r="B190" s="30">
        <v>6</v>
      </c>
      <c r="C190" s="1"/>
      <c r="D190" s="37"/>
      <c r="E190" s="1"/>
      <c r="F190" s="33"/>
      <c r="G190" s="1"/>
      <c r="H190" s="37"/>
      <c r="I190" s="1"/>
      <c r="J190" s="1"/>
      <c r="K190" s="1"/>
      <c r="L190" s="38"/>
      <c r="M190" s="39"/>
      <c r="N190" s="40"/>
    </row>
    <row r="191" spans="1:14" x14ac:dyDescent="0.3">
      <c r="A191" s="226" t="s">
        <v>50</v>
      </c>
      <c r="B191" s="30">
        <v>7</v>
      </c>
      <c r="C191" s="1"/>
      <c r="D191" s="37"/>
      <c r="E191" s="1"/>
      <c r="F191" s="33"/>
      <c r="G191" s="1"/>
      <c r="H191" s="37"/>
      <c r="I191" s="1"/>
      <c r="J191" s="1"/>
      <c r="K191" s="1"/>
      <c r="L191" s="38"/>
      <c r="M191" s="39"/>
      <c r="N191" s="40"/>
    </row>
    <row r="192" spans="1:14" x14ac:dyDescent="0.3">
      <c r="A192" s="224"/>
      <c r="B192" s="30">
        <v>8</v>
      </c>
      <c r="C192" s="1"/>
      <c r="D192" s="37"/>
      <c r="E192" s="1"/>
      <c r="F192" s="33"/>
      <c r="G192" s="1"/>
      <c r="H192" s="37"/>
      <c r="I192" s="1"/>
      <c r="J192" s="1"/>
      <c r="K192" s="1"/>
      <c r="L192" s="38"/>
      <c r="M192" s="39"/>
      <c r="N192" s="40"/>
    </row>
    <row r="193" spans="1:14" x14ac:dyDescent="0.3">
      <c r="A193" s="224"/>
      <c r="B193" s="30">
        <v>9</v>
      </c>
      <c r="C193" s="48"/>
      <c r="D193" s="37"/>
      <c r="E193" s="1"/>
      <c r="F193" s="33"/>
      <c r="G193" s="1"/>
      <c r="H193" s="37"/>
      <c r="I193" s="1"/>
      <c r="J193" s="1"/>
      <c r="K193" s="1"/>
      <c r="L193" s="38"/>
      <c r="M193" s="39"/>
      <c r="N193" s="40"/>
    </row>
    <row r="194" spans="1:14" x14ac:dyDescent="0.3">
      <c r="A194" s="224"/>
      <c r="B194" s="30">
        <v>10</v>
      </c>
      <c r="C194" s="1"/>
      <c r="D194" s="37"/>
      <c r="E194" s="1"/>
      <c r="F194" s="33"/>
      <c r="G194" s="1"/>
      <c r="H194" s="37"/>
      <c r="I194" s="1"/>
      <c r="J194" s="1"/>
      <c r="K194" s="1"/>
      <c r="L194" s="38"/>
      <c r="M194" s="39"/>
      <c r="N194" s="40"/>
    </row>
    <row r="195" spans="1:14" x14ac:dyDescent="0.3">
      <c r="A195" s="224"/>
      <c r="B195" s="30">
        <v>11</v>
      </c>
      <c r="C195" s="1"/>
      <c r="D195" s="37"/>
      <c r="E195" s="1"/>
      <c r="F195" s="33"/>
      <c r="G195" s="1"/>
      <c r="H195" s="37"/>
      <c r="I195" s="1"/>
      <c r="J195" s="1"/>
      <c r="K195" s="1"/>
      <c r="L195" s="38"/>
      <c r="M195" s="39"/>
      <c r="N195" s="40"/>
    </row>
    <row r="196" spans="1:14" x14ac:dyDescent="0.3">
      <c r="A196" s="225"/>
      <c r="B196" s="30">
        <v>12</v>
      </c>
      <c r="C196" s="1"/>
      <c r="D196" s="37"/>
      <c r="E196" s="1"/>
      <c r="F196" s="33"/>
      <c r="G196" s="1"/>
      <c r="H196" s="37"/>
      <c r="I196" s="1"/>
      <c r="J196" s="1"/>
      <c r="K196" s="1"/>
      <c r="L196" s="38"/>
      <c r="M196" s="39"/>
      <c r="N196" s="40"/>
    </row>
    <row r="197" spans="1:14" x14ac:dyDescent="0.3">
      <c r="A197" s="226" t="s">
        <v>51</v>
      </c>
      <c r="B197" s="30">
        <v>13</v>
      </c>
      <c r="C197" s="1"/>
      <c r="D197" s="37"/>
      <c r="E197" s="1"/>
      <c r="F197" s="33"/>
      <c r="G197" s="1"/>
      <c r="H197" s="37"/>
      <c r="I197" s="1"/>
      <c r="J197" s="1"/>
      <c r="K197" s="1"/>
      <c r="L197" s="38"/>
      <c r="M197" s="39"/>
      <c r="N197" s="40"/>
    </row>
    <row r="198" spans="1:14" x14ac:dyDescent="0.3">
      <c r="A198" s="224"/>
      <c r="B198" s="30">
        <v>14</v>
      </c>
      <c r="C198" s="1"/>
      <c r="D198" s="37"/>
      <c r="E198" s="1"/>
      <c r="F198" s="33"/>
      <c r="G198" s="1"/>
      <c r="H198" s="37"/>
      <c r="I198" s="1"/>
      <c r="J198" s="1"/>
      <c r="K198" s="1"/>
      <c r="L198" s="38"/>
      <c r="M198" s="39"/>
      <c r="N198" s="40"/>
    </row>
    <row r="199" spans="1:14" x14ac:dyDescent="0.3">
      <c r="A199" s="224"/>
      <c r="B199" s="30">
        <v>15</v>
      </c>
      <c r="C199" s="1"/>
      <c r="D199" s="37"/>
      <c r="E199" s="1"/>
      <c r="F199" s="33"/>
      <c r="G199" s="1"/>
      <c r="H199" s="37"/>
      <c r="I199" s="1"/>
      <c r="J199" s="1"/>
      <c r="K199" s="1"/>
      <c r="L199" s="38"/>
      <c r="M199" s="39"/>
      <c r="N199" s="40"/>
    </row>
    <row r="200" spans="1:14" x14ac:dyDescent="0.3">
      <c r="A200" s="224"/>
      <c r="B200" s="30">
        <v>16</v>
      </c>
      <c r="C200" s="1"/>
      <c r="D200" s="37"/>
      <c r="E200" s="1"/>
      <c r="F200" s="33"/>
      <c r="G200" s="1"/>
      <c r="H200" s="37"/>
      <c r="I200" s="1"/>
      <c r="J200" s="1"/>
      <c r="K200" s="1"/>
      <c r="L200" s="38"/>
      <c r="M200" s="39"/>
      <c r="N200" s="40"/>
    </row>
    <row r="201" spans="1:14" x14ac:dyDescent="0.3">
      <c r="A201" s="224"/>
      <c r="B201" s="30">
        <v>17</v>
      </c>
      <c r="C201" s="1"/>
      <c r="D201" s="37"/>
      <c r="E201" s="1"/>
      <c r="F201" s="33"/>
      <c r="G201" s="1"/>
      <c r="H201" s="37"/>
      <c r="I201" s="1"/>
      <c r="J201" s="1"/>
      <c r="K201" s="1"/>
      <c r="L201" s="38"/>
      <c r="M201" s="39"/>
      <c r="N201" s="40"/>
    </row>
    <row r="202" spans="1:14" x14ac:dyDescent="0.3">
      <c r="A202" s="225"/>
      <c r="B202" s="30">
        <v>18</v>
      </c>
      <c r="C202" s="1"/>
      <c r="D202" s="37"/>
      <c r="E202" s="1"/>
      <c r="F202" s="33"/>
      <c r="G202" s="1"/>
      <c r="H202" s="37"/>
      <c r="I202" s="1"/>
      <c r="J202" s="1"/>
      <c r="K202" s="1"/>
      <c r="L202" s="38"/>
      <c r="M202" s="39"/>
      <c r="N202" s="40"/>
    </row>
    <row r="203" spans="1:14" x14ac:dyDescent="0.3">
      <c r="A203" s="226" t="s">
        <v>52</v>
      </c>
      <c r="B203" s="30">
        <v>19</v>
      </c>
      <c r="C203" s="1" t="s">
        <v>104</v>
      </c>
      <c r="D203" s="37">
        <v>53</v>
      </c>
      <c r="E203" s="1" t="s">
        <v>10</v>
      </c>
      <c r="F203" s="33"/>
      <c r="G203" s="1"/>
      <c r="H203" s="37">
        <v>53</v>
      </c>
      <c r="I203" s="1" t="s">
        <v>10</v>
      </c>
      <c r="J203" s="1"/>
      <c r="K203" s="1"/>
      <c r="L203" s="38"/>
      <c r="M203" s="39"/>
      <c r="N203" s="40"/>
    </row>
    <row r="204" spans="1:14" x14ac:dyDescent="0.3">
      <c r="A204" s="224"/>
      <c r="B204" s="30">
        <v>20</v>
      </c>
      <c r="C204" s="1" t="s">
        <v>104</v>
      </c>
      <c r="D204" s="37">
        <v>100</v>
      </c>
      <c r="E204" s="1" t="s">
        <v>10</v>
      </c>
      <c r="F204" s="33"/>
      <c r="G204" s="1"/>
      <c r="H204" s="37">
        <v>100</v>
      </c>
      <c r="I204" s="1" t="s">
        <v>10</v>
      </c>
      <c r="J204" s="1"/>
      <c r="K204" s="1"/>
      <c r="L204" s="38"/>
      <c r="M204" s="39"/>
      <c r="N204" s="40"/>
    </row>
    <row r="205" spans="1:14" x14ac:dyDescent="0.3">
      <c r="A205" s="224"/>
      <c r="B205" s="30">
        <v>21</v>
      </c>
      <c r="C205" s="1"/>
      <c r="D205" s="37"/>
      <c r="E205" s="1"/>
      <c r="F205" s="33"/>
      <c r="G205" s="1"/>
      <c r="H205" s="37"/>
      <c r="I205" s="1"/>
      <c r="J205" s="1"/>
      <c r="K205" s="1"/>
      <c r="L205" s="38"/>
      <c r="M205" s="39"/>
      <c r="N205" s="40"/>
    </row>
    <row r="206" spans="1:14" x14ac:dyDescent="0.3">
      <c r="A206" s="224"/>
      <c r="B206" s="30">
        <v>22</v>
      </c>
      <c r="C206" s="1"/>
      <c r="D206" s="37"/>
      <c r="E206" s="1"/>
      <c r="F206" s="33"/>
      <c r="G206" s="1"/>
      <c r="H206" s="37"/>
      <c r="I206" s="1"/>
      <c r="J206" s="1"/>
      <c r="K206" s="1"/>
      <c r="L206" s="38"/>
      <c r="M206" s="39"/>
      <c r="N206" s="40"/>
    </row>
    <row r="207" spans="1:14" x14ac:dyDescent="0.3">
      <c r="A207" s="224"/>
      <c r="B207" s="30">
        <v>23</v>
      </c>
      <c r="C207" s="1"/>
      <c r="D207" s="37"/>
      <c r="E207" s="1"/>
      <c r="F207" s="33"/>
      <c r="G207" s="1"/>
      <c r="H207" s="37"/>
      <c r="I207" s="1"/>
      <c r="J207" s="1"/>
      <c r="K207" s="1"/>
      <c r="L207" s="38"/>
      <c r="M207" s="39"/>
      <c r="N207" s="40"/>
    </row>
    <row r="208" spans="1:14" x14ac:dyDescent="0.3">
      <c r="A208" s="225"/>
      <c r="B208" s="30">
        <v>24</v>
      </c>
      <c r="C208" s="1"/>
      <c r="D208" s="37"/>
      <c r="E208" s="1"/>
      <c r="F208" s="33"/>
      <c r="G208" s="1"/>
      <c r="H208" s="37"/>
      <c r="I208" s="1"/>
      <c r="J208" s="1"/>
      <c r="K208" s="1"/>
      <c r="L208" s="38"/>
      <c r="M208" s="39"/>
      <c r="N208" s="40"/>
    </row>
    <row r="209" spans="1:14" x14ac:dyDescent="0.3">
      <c r="A209" s="226" t="s">
        <v>53</v>
      </c>
      <c r="B209" s="30">
        <v>25</v>
      </c>
      <c r="C209" s="1" t="s">
        <v>104</v>
      </c>
      <c r="D209" s="37">
        <v>4</v>
      </c>
      <c r="E209" s="1" t="s">
        <v>79</v>
      </c>
      <c r="F209" s="33"/>
      <c r="G209" s="1"/>
      <c r="H209" s="43">
        <f t="shared" ref="H209" si="17">D209*M209+F209</f>
        <v>80</v>
      </c>
      <c r="I209" s="1" t="s">
        <v>10</v>
      </c>
      <c r="J209" s="1"/>
      <c r="K209" s="1"/>
      <c r="L209" s="38" t="s">
        <v>90</v>
      </c>
      <c r="M209" s="39">
        <v>20</v>
      </c>
      <c r="N209" s="40" t="s">
        <v>10</v>
      </c>
    </row>
    <row r="210" spans="1:14" x14ac:dyDescent="0.3">
      <c r="A210" s="224"/>
      <c r="B210" s="30">
        <v>26</v>
      </c>
      <c r="C210" s="1" t="s">
        <v>104</v>
      </c>
      <c r="D210" s="37">
        <v>4</v>
      </c>
      <c r="E210" s="1" t="s">
        <v>79</v>
      </c>
      <c r="F210" s="33"/>
      <c r="G210" s="1"/>
      <c r="H210" s="43">
        <f t="shared" ref="H210" si="18">D210*M210+F210</f>
        <v>80</v>
      </c>
      <c r="I210" s="1" t="s">
        <v>10</v>
      </c>
      <c r="J210" s="1"/>
      <c r="K210" s="1"/>
      <c r="L210" s="38" t="s">
        <v>90</v>
      </c>
      <c r="M210" s="39">
        <v>20</v>
      </c>
      <c r="N210" s="40" t="s">
        <v>10</v>
      </c>
    </row>
    <row r="211" spans="1:14" x14ac:dyDescent="0.3">
      <c r="A211" s="224"/>
      <c r="B211" s="30">
        <v>27</v>
      </c>
      <c r="C211" s="1"/>
      <c r="D211" s="37"/>
      <c r="E211" s="1"/>
      <c r="F211" s="33"/>
      <c r="G211" s="1"/>
      <c r="H211" s="37"/>
      <c r="I211" s="1"/>
      <c r="J211" s="1"/>
      <c r="K211" s="1"/>
      <c r="L211" s="38"/>
      <c r="M211" s="39"/>
      <c r="N211" s="40"/>
    </row>
    <row r="212" spans="1:14" x14ac:dyDescent="0.3">
      <c r="A212" s="224"/>
      <c r="B212" s="30">
        <v>28</v>
      </c>
      <c r="C212" s="1"/>
      <c r="D212" s="37"/>
      <c r="E212" s="1"/>
      <c r="F212" s="33"/>
      <c r="G212" s="1"/>
      <c r="H212" s="37"/>
      <c r="I212" s="1"/>
      <c r="J212" s="1"/>
      <c r="K212" s="1"/>
      <c r="L212" s="38"/>
      <c r="M212" s="39"/>
      <c r="N212" s="40"/>
    </row>
    <row r="213" spans="1:14" x14ac:dyDescent="0.3">
      <c r="A213" s="224"/>
      <c r="B213" s="30">
        <v>29</v>
      </c>
      <c r="C213" s="1"/>
      <c r="D213" s="37"/>
      <c r="E213" s="1"/>
      <c r="F213" s="33"/>
      <c r="G213" s="1"/>
      <c r="H213" s="37"/>
      <c r="I213" s="1"/>
      <c r="J213" s="1"/>
      <c r="K213" s="1"/>
      <c r="L213" s="38"/>
      <c r="M213" s="39"/>
      <c r="N213" s="40"/>
    </row>
    <row r="214" spans="1:14" x14ac:dyDescent="0.3">
      <c r="A214" s="225"/>
      <c r="B214" s="30">
        <v>30</v>
      </c>
      <c r="C214" s="1"/>
      <c r="D214" s="37"/>
      <c r="E214" s="1"/>
      <c r="F214" s="33"/>
      <c r="G214" s="1"/>
      <c r="H214" s="37"/>
      <c r="I214" s="1"/>
      <c r="J214" s="1"/>
      <c r="K214" s="1"/>
      <c r="L214" s="38"/>
      <c r="M214" s="39"/>
      <c r="N214" s="40"/>
    </row>
    <row r="217" spans="1:14" ht="18" x14ac:dyDescent="0.35">
      <c r="B217" s="41" t="s">
        <v>61</v>
      </c>
    </row>
    <row r="218" spans="1:14" x14ac:dyDescent="0.3">
      <c r="A218" s="222" t="s">
        <v>48</v>
      </c>
      <c r="B218" s="222" t="s">
        <v>30</v>
      </c>
      <c r="C218" s="222" t="s">
        <v>1</v>
      </c>
      <c r="D218" s="227" t="s">
        <v>41</v>
      </c>
      <c r="E218" s="228"/>
      <c r="F218" s="228"/>
      <c r="G218" s="228"/>
      <c r="H218" s="228"/>
      <c r="I218" s="229"/>
      <c r="J218" s="230" t="s">
        <v>38</v>
      </c>
      <c r="K218" s="230"/>
      <c r="L218" s="231" t="s">
        <v>36</v>
      </c>
      <c r="M218" s="218"/>
      <c r="N218" s="232"/>
    </row>
    <row r="219" spans="1:14" ht="15" thickBot="1" x14ac:dyDescent="0.35">
      <c r="A219" s="223"/>
      <c r="B219" s="223"/>
      <c r="C219" s="223"/>
      <c r="D219" s="236"/>
      <c r="E219" s="237"/>
      <c r="F219" s="236" t="s">
        <v>56</v>
      </c>
      <c r="G219" s="237"/>
      <c r="H219" s="238" t="s">
        <v>13</v>
      </c>
      <c r="I219" s="238"/>
      <c r="J219" s="46" t="s">
        <v>39</v>
      </c>
      <c r="K219" s="47" t="s">
        <v>40</v>
      </c>
      <c r="L219" s="233"/>
      <c r="M219" s="234"/>
      <c r="N219" s="235"/>
    </row>
    <row r="220" spans="1:14" ht="15" thickTop="1" x14ac:dyDescent="0.3">
      <c r="A220" s="224" t="s">
        <v>49</v>
      </c>
      <c r="B220" s="49">
        <v>1</v>
      </c>
      <c r="C220" s="42"/>
      <c r="D220" s="43"/>
      <c r="E220" s="42"/>
      <c r="F220" s="44"/>
      <c r="G220" s="42"/>
      <c r="H220" s="43"/>
      <c r="I220" s="42"/>
      <c r="J220" s="42"/>
      <c r="K220" s="42"/>
      <c r="L220" s="45"/>
      <c r="M220" s="32"/>
      <c r="N220" s="50"/>
    </row>
    <row r="221" spans="1:14" x14ac:dyDescent="0.3">
      <c r="A221" s="224"/>
      <c r="B221" s="30">
        <v>2</v>
      </c>
      <c r="C221" s="1"/>
      <c r="D221" s="37"/>
      <c r="E221" s="1"/>
      <c r="F221" s="33"/>
      <c r="G221" s="1"/>
      <c r="H221" s="37"/>
      <c r="I221" s="1"/>
      <c r="J221" s="1"/>
      <c r="K221" s="1"/>
      <c r="L221" s="38"/>
      <c r="M221" s="39"/>
      <c r="N221" s="40"/>
    </row>
    <row r="222" spans="1:14" x14ac:dyDescent="0.3">
      <c r="A222" s="224"/>
      <c r="B222" s="30">
        <v>3</v>
      </c>
      <c r="C222" s="1"/>
      <c r="D222" s="37"/>
      <c r="E222" s="1"/>
      <c r="F222" s="33"/>
      <c r="G222" s="1"/>
      <c r="H222" s="37"/>
      <c r="I222" s="1"/>
      <c r="J222" s="1"/>
      <c r="K222" s="1"/>
      <c r="L222" s="38"/>
      <c r="M222" s="39"/>
      <c r="N222" s="40"/>
    </row>
    <row r="223" spans="1:14" x14ac:dyDescent="0.3">
      <c r="A223" s="224"/>
      <c r="B223" s="30">
        <v>4</v>
      </c>
      <c r="C223" s="1"/>
      <c r="D223" s="37"/>
      <c r="E223" s="1"/>
      <c r="F223" s="33"/>
      <c r="G223" s="1"/>
      <c r="H223" s="37"/>
      <c r="I223" s="1"/>
      <c r="J223" s="1"/>
      <c r="K223" s="1"/>
      <c r="L223" s="38"/>
      <c r="M223" s="39"/>
      <c r="N223" s="40"/>
    </row>
    <row r="224" spans="1:14" x14ac:dyDescent="0.3">
      <c r="A224" s="224"/>
      <c r="B224" s="30">
        <v>5</v>
      </c>
      <c r="C224" s="1"/>
      <c r="D224" s="37"/>
      <c r="E224" s="1"/>
      <c r="F224" s="33"/>
      <c r="G224" s="1"/>
      <c r="H224" s="37"/>
      <c r="I224" s="1"/>
      <c r="J224" s="1"/>
      <c r="K224" s="1"/>
      <c r="L224" s="38"/>
      <c r="M224" s="39"/>
      <c r="N224" s="40"/>
    </row>
    <row r="225" spans="1:14" x14ac:dyDescent="0.3">
      <c r="A225" s="225"/>
      <c r="B225" s="30">
        <v>6</v>
      </c>
      <c r="C225" s="1"/>
      <c r="D225" s="37"/>
      <c r="E225" s="1"/>
      <c r="F225" s="33"/>
      <c r="G225" s="1"/>
      <c r="H225" s="37"/>
      <c r="I225" s="1"/>
      <c r="J225" s="1"/>
      <c r="K225" s="1"/>
      <c r="L225" s="38"/>
      <c r="M225" s="39"/>
      <c r="N225" s="40"/>
    </row>
    <row r="226" spans="1:14" x14ac:dyDescent="0.3">
      <c r="A226" s="226" t="s">
        <v>50</v>
      </c>
      <c r="B226" s="30">
        <v>7</v>
      </c>
      <c r="C226" s="1"/>
      <c r="D226" s="37"/>
      <c r="E226" s="1"/>
      <c r="F226" s="33"/>
      <c r="G226" s="1"/>
      <c r="H226" s="37"/>
      <c r="I226" s="1"/>
      <c r="J226" s="1"/>
      <c r="K226" s="1"/>
      <c r="L226" s="38"/>
      <c r="M226" s="39"/>
      <c r="N226" s="40"/>
    </row>
    <row r="227" spans="1:14" x14ac:dyDescent="0.3">
      <c r="A227" s="224"/>
      <c r="B227" s="30">
        <v>8</v>
      </c>
      <c r="C227" s="1"/>
      <c r="D227" s="37"/>
      <c r="E227" s="1"/>
      <c r="F227" s="33"/>
      <c r="G227" s="1"/>
      <c r="H227" s="37"/>
      <c r="I227" s="1"/>
      <c r="J227" s="1"/>
      <c r="K227" s="1"/>
      <c r="L227" s="38"/>
      <c r="M227" s="39"/>
      <c r="N227" s="40"/>
    </row>
    <row r="228" spans="1:14" x14ac:dyDescent="0.3">
      <c r="A228" s="224"/>
      <c r="B228" s="30">
        <v>9</v>
      </c>
      <c r="C228" s="48"/>
      <c r="D228" s="37"/>
      <c r="E228" s="1"/>
      <c r="F228" s="33"/>
      <c r="G228" s="1"/>
      <c r="H228" s="37"/>
      <c r="I228" s="1"/>
      <c r="J228" s="1"/>
      <c r="K228" s="1"/>
      <c r="L228" s="38"/>
      <c r="M228" s="39"/>
      <c r="N228" s="40"/>
    </row>
    <row r="229" spans="1:14" x14ac:dyDescent="0.3">
      <c r="A229" s="224"/>
      <c r="B229" s="30">
        <v>10</v>
      </c>
      <c r="C229" s="1"/>
      <c r="D229" s="37"/>
      <c r="E229" s="1"/>
      <c r="F229" s="33"/>
      <c r="G229" s="1"/>
      <c r="H229" s="37"/>
      <c r="I229" s="1"/>
      <c r="J229" s="1"/>
      <c r="K229" s="1"/>
      <c r="L229" s="38"/>
      <c r="M229" s="39"/>
      <c r="N229" s="40"/>
    </row>
    <row r="230" spans="1:14" x14ac:dyDescent="0.3">
      <c r="A230" s="224"/>
      <c r="B230" s="30">
        <v>11</v>
      </c>
      <c r="C230" s="1"/>
      <c r="D230" s="37"/>
      <c r="E230" s="1"/>
      <c r="F230" s="33"/>
      <c r="G230" s="1"/>
      <c r="H230" s="37"/>
      <c r="I230" s="1"/>
      <c r="J230" s="1"/>
      <c r="K230" s="1"/>
      <c r="L230" s="38"/>
      <c r="M230" s="39"/>
      <c r="N230" s="40"/>
    </row>
    <row r="231" spans="1:14" x14ac:dyDescent="0.3">
      <c r="A231" s="225"/>
      <c r="B231" s="30">
        <v>12</v>
      </c>
      <c r="C231" s="1"/>
      <c r="D231" s="37"/>
      <c r="E231" s="1"/>
      <c r="F231" s="33"/>
      <c r="G231" s="1"/>
      <c r="H231" s="37"/>
      <c r="I231" s="1"/>
      <c r="J231" s="1"/>
      <c r="K231" s="1"/>
      <c r="L231" s="38"/>
      <c r="M231" s="39"/>
      <c r="N231" s="40"/>
    </row>
    <row r="232" spans="1:14" x14ac:dyDescent="0.3">
      <c r="A232" s="226" t="s">
        <v>51</v>
      </c>
      <c r="B232" s="30">
        <v>13</v>
      </c>
      <c r="C232" s="1"/>
      <c r="D232" s="37"/>
      <c r="E232" s="1"/>
      <c r="F232" s="33"/>
      <c r="G232" s="1"/>
      <c r="H232" s="37"/>
      <c r="I232" s="1"/>
      <c r="J232" s="1"/>
      <c r="K232" s="1"/>
      <c r="L232" s="38"/>
      <c r="M232" s="39"/>
      <c r="N232" s="40"/>
    </row>
    <row r="233" spans="1:14" x14ac:dyDescent="0.3">
      <c r="A233" s="224"/>
      <c r="B233" s="30">
        <v>14</v>
      </c>
      <c r="C233" s="1"/>
      <c r="D233" s="37"/>
      <c r="E233" s="1"/>
      <c r="F233" s="33"/>
      <c r="G233" s="1"/>
      <c r="H233" s="37"/>
      <c r="I233" s="1"/>
      <c r="J233" s="1"/>
      <c r="K233" s="1"/>
      <c r="L233" s="38"/>
      <c r="M233" s="39"/>
      <c r="N233" s="40"/>
    </row>
    <row r="234" spans="1:14" x14ac:dyDescent="0.3">
      <c r="A234" s="224"/>
      <c r="B234" s="30">
        <v>15</v>
      </c>
      <c r="C234" s="1"/>
      <c r="D234" s="37"/>
      <c r="E234" s="1"/>
      <c r="F234" s="33"/>
      <c r="G234" s="1"/>
      <c r="H234" s="37"/>
      <c r="I234" s="1"/>
      <c r="J234" s="1"/>
      <c r="K234" s="1"/>
      <c r="L234" s="38"/>
      <c r="M234" s="39"/>
      <c r="N234" s="40"/>
    </row>
    <row r="235" spans="1:14" x14ac:dyDescent="0.3">
      <c r="A235" s="224"/>
      <c r="B235" s="30">
        <v>16</v>
      </c>
      <c r="C235" s="1"/>
      <c r="D235" s="37"/>
      <c r="E235" s="1"/>
      <c r="F235" s="33"/>
      <c r="G235" s="1"/>
      <c r="H235" s="37"/>
      <c r="I235" s="1"/>
      <c r="J235" s="1"/>
      <c r="K235" s="1"/>
      <c r="L235" s="38"/>
      <c r="M235" s="39"/>
      <c r="N235" s="40"/>
    </row>
    <row r="236" spans="1:14" x14ac:dyDescent="0.3">
      <c r="A236" s="224"/>
      <c r="B236" s="30">
        <v>17</v>
      </c>
      <c r="C236" s="1"/>
      <c r="D236" s="37"/>
      <c r="E236" s="1"/>
      <c r="F236" s="33"/>
      <c r="G236" s="1"/>
      <c r="H236" s="37"/>
      <c r="I236" s="1"/>
      <c r="J236" s="1"/>
      <c r="K236" s="1"/>
      <c r="L236" s="38"/>
      <c r="M236" s="39"/>
      <c r="N236" s="40"/>
    </row>
    <row r="237" spans="1:14" x14ac:dyDescent="0.3">
      <c r="A237" s="225"/>
      <c r="B237" s="30">
        <v>18</v>
      </c>
      <c r="C237" s="1"/>
      <c r="D237" s="37"/>
      <c r="E237" s="1"/>
      <c r="F237" s="33"/>
      <c r="G237" s="1"/>
      <c r="H237" s="37"/>
      <c r="I237" s="1"/>
      <c r="J237" s="1"/>
      <c r="K237" s="1"/>
      <c r="L237" s="38"/>
      <c r="M237" s="39"/>
      <c r="N237" s="40"/>
    </row>
    <row r="238" spans="1:14" x14ac:dyDescent="0.3">
      <c r="A238" s="226" t="s">
        <v>52</v>
      </c>
      <c r="B238" s="30">
        <v>19</v>
      </c>
      <c r="C238" s="1"/>
      <c r="D238" s="37"/>
      <c r="E238" s="1"/>
      <c r="F238" s="33"/>
      <c r="G238" s="1"/>
      <c r="H238" s="37"/>
      <c r="I238" s="1"/>
      <c r="J238" s="1"/>
      <c r="K238" s="1"/>
      <c r="L238" s="38"/>
      <c r="M238" s="39"/>
      <c r="N238" s="40"/>
    </row>
    <row r="239" spans="1:14" x14ac:dyDescent="0.3">
      <c r="A239" s="224"/>
      <c r="B239" s="30">
        <v>20</v>
      </c>
      <c r="C239" s="1"/>
      <c r="D239" s="37"/>
      <c r="E239" s="1"/>
      <c r="F239" s="33"/>
      <c r="G239" s="1"/>
      <c r="H239" s="37"/>
      <c r="I239" s="1"/>
      <c r="J239" s="1"/>
      <c r="K239" s="1"/>
      <c r="L239" s="38"/>
      <c r="M239" s="39"/>
      <c r="N239" s="40"/>
    </row>
    <row r="240" spans="1:14" x14ac:dyDescent="0.3">
      <c r="A240" s="224"/>
      <c r="B240" s="30">
        <v>21</v>
      </c>
      <c r="C240" s="1"/>
      <c r="D240" s="37"/>
      <c r="E240" s="1"/>
      <c r="F240" s="33"/>
      <c r="G240" s="1"/>
      <c r="H240" s="37"/>
      <c r="I240" s="1"/>
      <c r="J240" s="1"/>
      <c r="K240" s="1"/>
      <c r="L240" s="38"/>
      <c r="M240" s="39"/>
      <c r="N240" s="40"/>
    </row>
    <row r="241" spans="1:14" x14ac:dyDescent="0.3">
      <c r="A241" s="224"/>
      <c r="B241" s="30">
        <v>22</v>
      </c>
      <c r="C241" s="1"/>
      <c r="D241" s="37"/>
      <c r="E241" s="1"/>
      <c r="F241" s="33"/>
      <c r="G241" s="1"/>
      <c r="H241" s="37"/>
      <c r="I241" s="1"/>
      <c r="J241" s="1"/>
      <c r="K241" s="1"/>
      <c r="L241" s="38"/>
      <c r="M241" s="39"/>
      <c r="N241" s="40"/>
    </row>
    <row r="242" spans="1:14" x14ac:dyDescent="0.3">
      <c r="A242" s="224"/>
      <c r="B242" s="30">
        <v>23</v>
      </c>
      <c r="C242" s="1"/>
      <c r="D242" s="37"/>
      <c r="E242" s="1"/>
      <c r="F242" s="33"/>
      <c r="G242" s="1"/>
      <c r="H242" s="37"/>
      <c r="I242" s="1"/>
      <c r="J242" s="1"/>
      <c r="K242" s="1"/>
      <c r="L242" s="38"/>
      <c r="M242" s="39"/>
      <c r="N242" s="40"/>
    </row>
    <row r="243" spans="1:14" x14ac:dyDescent="0.3">
      <c r="A243" s="225"/>
      <c r="B243" s="30">
        <v>24</v>
      </c>
      <c r="C243" s="1"/>
      <c r="D243" s="37"/>
      <c r="E243" s="1"/>
      <c r="F243" s="33"/>
      <c r="G243" s="1"/>
      <c r="H243" s="37"/>
      <c r="I243" s="1"/>
      <c r="J243" s="1"/>
      <c r="K243" s="1"/>
      <c r="L243" s="38"/>
      <c r="M243" s="39"/>
      <c r="N243" s="40"/>
    </row>
    <row r="244" spans="1:14" x14ac:dyDescent="0.3">
      <c r="A244" s="226" t="s">
        <v>53</v>
      </c>
      <c r="B244" s="30">
        <v>25</v>
      </c>
      <c r="C244" s="1"/>
      <c r="D244" s="37"/>
      <c r="E244" s="1"/>
      <c r="F244" s="33"/>
      <c r="G244" s="1"/>
      <c r="H244" s="37"/>
      <c r="I244" s="1"/>
      <c r="J244" s="1"/>
      <c r="K244" s="1"/>
      <c r="L244" s="38"/>
      <c r="M244" s="39"/>
      <c r="N244" s="40"/>
    </row>
    <row r="245" spans="1:14" x14ac:dyDescent="0.3">
      <c r="A245" s="224"/>
      <c r="B245" s="30">
        <v>26</v>
      </c>
      <c r="C245" s="1"/>
      <c r="D245" s="37"/>
      <c r="E245" s="1"/>
      <c r="F245" s="33"/>
      <c r="G245" s="1"/>
      <c r="H245" s="37"/>
      <c r="I245" s="1"/>
      <c r="J245" s="1"/>
      <c r="K245" s="1"/>
      <c r="L245" s="38"/>
      <c r="M245" s="39"/>
      <c r="N245" s="40"/>
    </row>
    <row r="246" spans="1:14" x14ac:dyDescent="0.3">
      <c r="A246" s="224"/>
      <c r="B246" s="30">
        <v>27</v>
      </c>
      <c r="C246" s="1"/>
      <c r="D246" s="37"/>
      <c r="E246" s="1"/>
      <c r="F246" s="33"/>
      <c r="G246" s="1"/>
      <c r="H246" s="37"/>
      <c r="I246" s="1"/>
      <c r="J246" s="1"/>
      <c r="K246" s="1"/>
      <c r="L246" s="38"/>
      <c r="M246" s="39"/>
      <c r="N246" s="40"/>
    </row>
    <row r="247" spans="1:14" x14ac:dyDescent="0.3">
      <c r="A247" s="224"/>
      <c r="B247" s="30">
        <v>28</v>
      </c>
      <c r="C247" s="1"/>
      <c r="D247" s="37"/>
      <c r="E247" s="1"/>
      <c r="F247" s="33"/>
      <c r="G247" s="1"/>
      <c r="H247" s="37"/>
      <c r="I247" s="1"/>
      <c r="J247" s="1"/>
      <c r="K247" s="1"/>
      <c r="L247" s="38"/>
      <c r="M247" s="39"/>
      <c r="N247" s="40"/>
    </row>
    <row r="248" spans="1:14" x14ac:dyDescent="0.3">
      <c r="A248" s="224"/>
      <c r="B248" s="30">
        <v>29</v>
      </c>
      <c r="C248" s="1"/>
      <c r="D248" s="37"/>
      <c r="E248" s="1"/>
      <c r="F248" s="33"/>
      <c r="G248" s="1"/>
      <c r="H248" s="37"/>
      <c r="I248" s="1"/>
      <c r="J248" s="1"/>
      <c r="K248" s="1"/>
      <c r="L248" s="38"/>
      <c r="M248" s="39"/>
      <c r="N248" s="40"/>
    </row>
    <row r="249" spans="1:14" x14ac:dyDescent="0.3">
      <c r="A249" s="225"/>
      <c r="B249" s="30">
        <v>30</v>
      </c>
      <c r="C249" s="1"/>
      <c r="D249" s="37"/>
      <c r="E249" s="1"/>
      <c r="F249" s="33"/>
      <c r="G249" s="1"/>
      <c r="H249" s="37"/>
      <c r="I249" s="1"/>
      <c r="J249" s="1"/>
      <c r="K249" s="1"/>
      <c r="L249" s="38"/>
      <c r="M249" s="39"/>
      <c r="N249" s="40"/>
    </row>
    <row r="252" spans="1:14" ht="18" x14ac:dyDescent="0.35">
      <c r="B252" s="41" t="s">
        <v>62</v>
      </c>
    </row>
    <row r="253" spans="1:14" x14ac:dyDescent="0.3">
      <c r="A253" s="222" t="s">
        <v>48</v>
      </c>
      <c r="B253" s="222" t="s">
        <v>30</v>
      </c>
      <c r="C253" s="222" t="s">
        <v>1</v>
      </c>
      <c r="D253" s="227" t="s">
        <v>41</v>
      </c>
      <c r="E253" s="228"/>
      <c r="F253" s="228"/>
      <c r="G253" s="228"/>
      <c r="H253" s="228"/>
      <c r="I253" s="229"/>
      <c r="J253" s="230" t="s">
        <v>38</v>
      </c>
      <c r="K253" s="230"/>
      <c r="L253" s="231" t="s">
        <v>36</v>
      </c>
      <c r="M253" s="218"/>
      <c r="N253" s="232"/>
    </row>
    <row r="254" spans="1:14" ht="15" thickBot="1" x14ac:dyDescent="0.35">
      <c r="A254" s="223"/>
      <c r="B254" s="223"/>
      <c r="C254" s="223"/>
      <c r="D254" s="236"/>
      <c r="E254" s="237"/>
      <c r="F254" s="236" t="s">
        <v>56</v>
      </c>
      <c r="G254" s="237"/>
      <c r="H254" s="238" t="s">
        <v>13</v>
      </c>
      <c r="I254" s="238"/>
      <c r="J254" s="46" t="s">
        <v>39</v>
      </c>
      <c r="K254" s="47" t="s">
        <v>40</v>
      </c>
      <c r="L254" s="233"/>
      <c r="M254" s="234"/>
      <c r="N254" s="235"/>
    </row>
    <row r="255" spans="1:14" ht="15" thickTop="1" x14ac:dyDescent="0.3">
      <c r="A255" s="224" t="s">
        <v>49</v>
      </c>
      <c r="B255" s="49">
        <v>1</v>
      </c>
      <c r="C255" s="59" t="s">
        <v>54</v>
      </c>
      <c r="D255" s="43"/>
      <c r="E255" s="42"/>
      <c r="F255" s="44"/>
      <c r="G255" s="42"/>
      <c r="H255" s="43"/>
      <c r="I255" s="42"/>
      <c r="J255" s="42"/>
      <c r="K255" s="42"/>
      <c r="L255" s="45"/>
      <c r="M255" s="32"/>
      <c r="N255" s="50"/>
    </row>
    <row r="256" spans="1:14" x14ac:dyDescent="0.3">
      <c r="A256" s="224"/>
      <c r="B256" s="30">
        <v>2</v>
      </c>
      <c r="C256" s="59" t="s">
        <v>54</v>
      </c>
      <c r="D256" s="37"/>
      <c r="E256" s="1"/>
      <c r="F256" s="33"/>
      <c r="G256" s="1"/>
      <c r="H256" s="37"/>
      <c r="I256" s="1"/>
      <c r="J256" s="1"/>
      <c r="K256" s="1"/>
      <c r="L256" s="38"/>
      <c r="M256" s="39"/>
      <c r="N256" s="40"/>
    </row>
    <row r="257" spans="1:14" x14ac:dyDescent="0.3">
      <c r="A257" s="224"/>
      <c r="B257" s="30">
        <v>3</v>
      </c>
      <c r="C257" s="59" t="s">
        <v>54</v>
      </c>
      <c r="D257" s="37"/>
      <c r="E257" s="1"/>
      <c r="F257" s="33"/>
      <c r="G257" s="1"/>
      <c r="H257" s="37"/>
      <c r="I257" s="1"/>
      <c r="J257" s="1"/>
      <c r="K257" s="1"/>
      <c r="L257" s="38"/>
      <c r="M257" s="39"/>
      <c r="N257" s="40"/>
    </row>
    <row r="258" spans="1:14" x14ac:dyDescent="0.3">
      <c r="A258" s="224"/>
      <c r="B258" s="30">
        <v>4</v>
      </c>
      <c r="C258" s="1" t="s">
        <v>68</v>
      </c>
      <c r="D258" s="37">
        <v>19</v>
      </c>
      <c r="E258" s="1" t="s">
        <v>69</v>
      </c>
      <c r="F258" s="33"/>
      <c r="G258" s="1"/>
      <c r="H258" s="43">
        <f t="shared" ref="H258" si="19">D258*M258+F258</f>
        <v>95</v>
      </c>
      <c r="I258" s="1" t="s">
        <v>10</v>
      </c>
      <c r="J258" s="1"/>
      <c r="K258" s="1"/>
      <c r="L258" s="38" t="s">
        <v>88</v>
      </c>
      <c r="M258" s="39">
        <v>5</v>
      </c>
      <c r="N258" s="40" t="s">
        <v>10</v>
      </c>
    </row>
    <row r="259" spans="1:14" x14ac:dyDescent="0.3">
      <c r="A259" s="224"/>
      <c r="B259" s="30">
        <v>5</v>
      </c>
      <c r="C259" s="1" t="s">
        <v>68</v>
      </c>
      <c r="D259" s="37">
        <v>20</v>
      </c>
      <c r="E259" s="1" t="s">
        <v>69</v>
      </c>
      <c r="F259" s="33"/>
      <c r="G259" s="1"/>
      <c r="H259" s="43">
        <f t="shared" ref="H259:H260" si="20">D259*M259+F259</f>
        <v>100</v>
      </c>
      <c r="I259" s="1" t="s">
        <v>10</v>
      </c>
      <c r="J259" s="1"/>
      <c r="K259" s="1"/>
      <c r="L259" s="38" t="s">
        <v>88</v>
      </c>
      <c r="M259" s="39">
        <v>5</v>
      </c>
      <c r="N259" s="40" t="s">
        <v>10</v>
      </c>
    </row>
    <row r="260" spans="1:14" x14ac:dyDescent="0.3">
      <c r="A260" s="225"/>
      <c r="B260" s="30">
        <v>6</v>
      </c>
      <c r="C260" s="1" t="s">
        <v>68</v>
      </c>
      <c r="D260" s="37">
        <v>20</v>
      </c>
      <c r="E260" s="1" t="s">
        <v>69</v>
      </c>
      <c r="F260" s="33"/>
      <c r="G260" s="1"/>
      <c r="H260" s="43">
        <f t="shared" si="20"/>
        <v>100</v>
      </c>
      <c r="I260" s="1" t="s">
        <v>10</v>
      </c>
      <c r="J260" s="1"/>
      <c r="K260" s="1"/>
      <c r="L260" s="38" t="s">
        <v>88</v>
      </c>
      <c r="M260" s="39">
        <v>5</v>
      </c>
      <c r="N260" s="40" t="s">
        <v>10</v>
      </c>
    </row>
    <row r="261" spans="1:14" x14ac:dyDescent="0.3">
      <c r="A261" s="226" t="s">
        <v>50</v>
      </c>
      <c r="B261" s="30">
        <v>7</v>
      </c>
      <c r="C261" s="1" t="s">
        <v>80</v>
      </c>
      <c r="D261" s="37">
        <v>6</v>
      </c>
      <c r="E261" s="1" t="s">
        <v>31</v>
      </c>
      <c r="F261" s="33">
        <v>1</v>
      </c>
      <c r="G261" s="1" t="s">
        <v>76</v>
      </c>
      <c r="H261" s="43">
        <f t="shared" ref="H261" si="21">D261*M261+F261</f>
        <v>37</v>
      </c>
      <c r="I261" s="1" t="s">
        <v>76</v>
      </c>
      <c r="J261" s="1"/>
      <c r="K261" s="1"/>
      <c r="L261" s="38" t="s">
        <v>88</v>
      </c>
      <c r="M261" s="39">
        <v>6</v>
      </c>
      <c r="N261" s="40" t="s">
        <v>179</v>
      </c>
    </row>
    <row r="262" spans="1:14" x14ac:dyDescent="0.3">
      <c r="A262" s="224"/>
      <c r="B262" s="30">
        <v>8</v>
      </c>
      <c r="C262" s="1" t="s">
        <v>80</v>
      </c>
      <c r="D262" s="37">
        <v>6</v>
      </c>
      <c r="E262" s="1" t="s">
        <v>31</v>
      </c>
      <c r="F262" s="33"/>
      <c r="G262" s="1"/>
      <c r="H262" s="43">
        <f t="shared" ref="H262:H267" si="22">D262*M262+F262</f>
        <v>36</v>
      </c>
      <c r="I262" s="1" t="s">
        <v>76</v>
      </c>
      <c r="J262" s="1"/>
      <c r="K262" s="1"/>
      <c r="L262" s="38" t="s">
        <v>88</v>
      </c>
      <c r="M262" s="39">
        <v>6</v>
      </c>
      <c r="N262" s="40" t="s">
        <v>179</v>
      </c>
    </row>
    <row r="263" spans="1:14" x14ac:dyDescent="0.3">
      <c r="A263" s="224"/>
      <c r="B263" s="30">
        <v>9</v>
      </c>
      <c r="C263" s="1" t="s">
        <v>80</v>
      </c>
      <c r="D263" s="37">
        <v>6</v>
      </c>
      <c r="E263" s="1" t="s">
        <v>31</v>
      </c>
      <c r="F263" s="33"/>
      <c r="G263" s="1"/>
      <c r="H263" s="43">
        <f t="shared" si="22"/>
        <v>36</v>
      </c>
      <c r="I263" s="1" t="s">
        <v>76</v>
      </c>
      <c r="J263" s="1"/>
      <c r="K263" s="1"/>
      <c r="L263" s="38" t="s">
        <v>88</v>
      </c>
      <c r="M263" s="39">
        <v>6</v>
      </c>
      <c r="N263" s="40" t="s">
        <v>179</v>
      </c>
    </row>
    <row r="264" spans="1:14" x14ac:dyDescent="0.3">
      <c r="A264" s="224"/>
      <c r="B264" s="30">
        <v>10</v>
      </c>
      <c r="C264" s="1" t="s">
        <v>80</v>
      </c>
      <c r="D264" s="37">
        <v>6</v>
      </c>
      <c r="E264" s="1" t="s">
        <v>31</v>
      </c>
      <c r="F264" s="33"/>
      <c r="G264" s="1"/>
      <c r="H264" s="43">
        <f t="shared" si="22"/>
        <v>36</v>
      </c>
      <c r="I264" s="1" t="s">
        <v>76</v>
      </c>
      <c r="J264" s="1"/>
      <c r="K264" s="1"/>
      <c r="L264" s="38" t="s">
        <v>88</v>
      </c>
      <c r="M264" s="39">
        <v>6</v>
      </c>
      <c r="N264" s="40" t="s">
        <v>179</v>
      </c>
    </row>
    <row r="265" spans="1:14" x14ac:dyDescent="0.3">
      <c r="A265" s="224"/>
      <c r="B265" s="30">
        <v>11</v>
      </c>
      <c r="C265" s="1" t="s">
        <v>80</v>
      </c>
      <c r="D265" s="37">
        <v>6</v>
      </c>
      <c r="E265" s="1" t="s">
        <v>31</v>
      </c>
      <c r="F265" s="33"/>
      <c r="G265" s="1"/>
      <c r="H265" s="43">
        <f t="shared" si="22"/>
        <v>36</v>
      </c>
      <c r="I265" s="1" t="s">
        <v>76</v>
      </c>
      <c r="J265" s="1"/>
      <c r="K265" s="1"/>
      <c r="L265" s="38" t="s">
        <v>88</v>
      </c>
      <c r="M265" s="39">
        <v>6</v>
      </c>
      <c r="N265" s="40" t="s">
        <v>179</v>
      </c>
    </row>
    <row r="266" spans="1:14" x14ac:dyDescent="0.3">
      <c r="A266" s="225"/>
      <c r="B266" s="30">
        <v>12</v>
      </c>
      <c r="C266" s="1" t="s">
        <v>80</v>
      </c>
      <c r="D266" s="37">
        <v>6</v>
      </c>
      <c r="E266" s="1" t="s">
        <v>31</v>
      </c>
      <c r="F266" s="33"/>
      <c r="G266" s="1"/>
      <c r="H266" s="43">
        <f t="shared" si="22"/>
        <v>36</v>
      </c>
      <c r="I266" s="1" t="s">
        <v>76</v>
      </c>
      <c r="J266" s="1"/>
      <c r="K266" s="1"/>
      <c r="L266" s="38" t="s">
        <v>88</v>
      </c>
      <c r="M266" s="39">
        <v>6</v>
      </c>
      <c r="N266" s="40" t="s">
        <v>179</v>
      </c>
    </row>
    <row r="267" spans="1:14" x14ac:dyDescent="0.3">
      <c r="A267" s="226" t="s">
        <v>51</v>
      </c>
      <c r="B267" s="30">
        <v>13</v>
      </c>
      <c r="C267" s="1" t="s">
        <v>106</v>
      </c>
      <c r="D267" s="37">
        <v>11</v>
      </c>
      <c r="E267" s="1" t="s">
        <v>31</v>
      </c>
      <c r="F267" s="33">
        <v>11</v>
      </c>
      <c r="G267" s="1" t="s">
        <v>33</v>
      </c>
      <c r="H267" s="43">
        <f t="shared" si="22"/>
        <v>451</v>
      </c>
      <c r="I267" s="1" t="s">
        <v>33</v>
      </c>
      <c r="J267" s="1"/>
      <c r="K267" s="1"/>
      <c r="L267" s="38" t="s">
        <v>44</v>
      </c>
      <c r="M267" s="39">
        <v>40</v>
      </c>
      <c r="N267" s="40" t="s">
        <v>107</v>
      </c>
    </row>
    <row r="268" spans="1:14" x14ac:dyDescent="0.3">
      <c r="A268" s="224"/>
      <c r="B268" s="30">
        <v>14</v>
      </c>
      <c r="C268" s="1" t="s">
        <v>106</v>
      </c>
      <c r="D268" s="37">
        <v>8</v>
      </c>
      <c r="E268" s="1" t="s">
        <v>31</v>
      </c>
      <c r="F268" s="33"/>
      <c r="G268" s="1"/>
      <c r="H268" s="43">
        <f t="shared" ref="H268" si="23">D268*M268+F268</f>
        <v>320</v>
      </c>
      <c r="I268" s="1" t="s">
        <v>33</v>
      </c>
      <c r="J268" s="1"/>
      <c r="K268" s="58" t="s">
        <v>129</v>
      </c>
      <c r="L268" s="38" t="s">
        <v>44</v>
      </c>
      <c r="M268" s="39">
        <v>40</v>
      </c>
      <c r="N268" s="40" t="s">
        <v>107</v>
      </c>
    </row>
    <row r="269" spans="1:14" x14ac:dyDescent="0.3">
      <c r="A269" s="224"/>
      <c r="B269" s="30">
        <v>15</v>
      </c>
      <c r="C269" s="1" t="s">
        <v>108</v>
      </c>
      <c r="D269" s="37">
        <v>9</v>
      </c>
      <c r="E269" s="1" t="s">
        <v>31</v>
      </c>
      <c r="F269" s="33">
        <v>1</v>
      </c>
      <c r="G269" s="1" t="s">
        <v>33</v>
      </c>
      <c r="H269" s="43">
        <f t="shared" ref="H269:H271" si="24">D269*M269+F269</f>
        <v>109</v>
      </c>
      <c r="I269" s="1" t="s">
        <v>33</v>
      </c>
      <c r="J269" s="1"/>
      <c r="K269" s="1"/>
      <c r="L269" s="38" t="s">
        <v>44</v>
      </c>
      <c r="M269" s="39">
        <v>12</v>
      </c>
      <c r="N269" s="40" t="s">
        <v>110</v>
      </c>
    </row>
    <row r="270" spans="1:14" x14ac:dyDescent="0.3">
      <c r="A270" s="224"/>
      <c r="B270" s="30">
        <v>16</v>
      </c>
      <c r="C270" s="1" t="s">
        <v>108</v>
      </c>
      <c r="D270" s="37">
        <v>18</v>
      </c>
      <c r="E270" s="1" t="s">
        <v>31</v>
      </c>
      <c r="F270" s="33"/>
      <c r="G270" s="1"/>
      <c r="H270" s="43">
        <f t="shared" si="24"/>
        <v>216</v>
      </c>
      <c r="I270" s="1" t="s">
        <v>33</v>
      </c>
      <c r="J270" s="1"/>
      <c r="K270" s="1"/>
      <c r="L270" s="38" t="s">
        <v>44</v>
      </c>
      <c r="M270" s="39">
        <v>12</v>
      </c>
      <c r="N270" s="40" t="s">
        <v>110</v>
      </c>
    </row>
    <row r="271" spans="1:14" x14ac:dyDescent="0.3">
      <c r="A271" s="224"/>
      <c r="B271" s="30">
        <v>17</v>
      </c>
      <c r="C271" s="1" t="s">
        <v>109</v>
      </c>
      <c r="D271" s="37">
        <v>8</v>
      </c>
      <c r="E271" s="1" t="s">
        <v>31</v>
      </c>
      <c r="F271" s="33">
        <v>11</v>
      </c>
      <c r="G271" s="1" t="s">
        <v>33</v>
      </c>
      <c r="H271" s="43">
        <f t="shared" si="24"/>
        <v>331</v>
      </c>
      <c r="I271" s="1" t="s">
        <v>33</v>
      </c>
      <c r="J271" s="1"/>
      <c r="K271" s="1"/>
      <c r="L271" s="38" t="s">
        <v>44</v>
      </c>
      <c r="M271" s="39">
        <v>40</v>
      </c>
      <c r="N271" s="40" t="s">
        <v>111</v>
      </c>
    </row>
    <row r="272" spans="1:14" x14ac:dyDescent="0.3">
      <c r="A272" s="225"/>
      <c r="B272" s="30">
        <v>18</v>
      </c>
      <c r="C272" s="59" t="s">
        <v>54</v>
      </c>
      <c r="D272" s="37"/>
      <c r="E272" s="1"/>
      <c r="F272" s="33"/>
      <c r="G272" s="1"/>
      <c r="H272" s="37"/>
      <c r="I272" s="1"/>
      <c r="J272" s="1"/>
      <c r="K272" s="1"/>
      <c r="L272" s="38"/>
      <c r="M272" s="39"/>
      <c r="N272" s="40"/>
    </row>
    <row r="273" spans="1:14" x14ac:dyDescent="0.3">
      <c r="A273" s="226" t="s">
        <v>52</v>
      </c>
      <c r="B273" s="30">
        <v>19</v>
      </c>
      <c r="C273" s="1" t="s">
        <v>106</v>
      </c>
      <c r="D273" s="37">
        <v>18</v>
      </c>
      <c r="E273" s="1" t="s">
        <v>31</v>
      </c>
      <c r="F273" s="33"/>
      <c r="G273" s="1"/>
      <c r="H273" s="43">
        <f t="shared" ref="H273" si="25">D273*M273+F273</f>
        <v>720</v>
      </c>
      <c r="I273" s="1" t="s">
        <v>33</v>
      </c>
      <c r="J273" s="1"/>
      <c r="K273" s="1"/>
      <c r="L273" s="38" t="s">
        <v>44</v>
      </c>
      <c r="M273" s="39">
        <v>40</v>
      </c>
      <c r="N273" s="40" t="s">
        <v>107</v>
      </c>
    </row>
    <row r="274" spans="1:14" x14ac:dyDescent="0.3">
      <c r="A274" s="224"/>
      <c r="B274" s="30">
        <v>20</v>
      </c>
      <c r="C274" s="1" t="s">
        <v>106</v>
      </c>
      <c r="D274" s="37">
        <v>18</v>
      </c>
      <c r="E274" s="1" t="s">
        <v>31</v>
      </c>
      <c r="F274" s="33"/>
      <c r="G274" s="1"/>
      <c r="H274" s="43">
        <f t="shared" ref="H274" si="26">D274*M274+F274</f>
        <v>720</v>
      </c>
      <c r="I274" s="1" t="s">
        <v>33</v>
      </c>
      <c r="J274" s="1"/>
      <c r="K274" s="1"/>
      <c r="L274" s="38" t="s">
        <v>44</v>
      </c>
      <c r="M274" s="39">
        <v>40</v>
      </c>
      <c r="N274" s="40" t="s">
        <v>107</v>
      </c>
    </row>
    <row r="275" spans="1:14" x14ac:dyDescent="0.3">
      <c r="A275" s="224"/>
      <c r="B275" s="30">
        <v>21</v>
      </c>
      <c r="C275" s="1" t="s">
        <v>112</v>
      </c>
      <c r="D275" s="37">
        <v>11</v>
      </c>
      <c r="E275" s="1" t="s">
        <v>31</v>
      </c>
      <c r="F275" s="33">
        <v>20</v>
      </c>
      <c r="G275" s="1" t="s">
        <v>33</v>
      </c>
      <c r="H275" s="43">
        <f t="shared" ref="H275:H276" si="27">D275*M275+F275</f>
        <v>460</v>
      </c>
      <c r="I275" s="1" t="s">
        <v>33</v>
      </c>
      <c r="J275" s="1"/>
      <c r="K275" s="1"/>
      <c r="L275" s="38" t="s">
        <v>44</v>
      </c>
      <c r="M275" s="39">
        <v>40</v>
      </c>
      <c r="N275" s="40" t="s">
        <v>111</v>
      </c>
    </row>
    <row r="276" spans="1:14" x14ac:dyDescent="0.3">
      <c r="A276" s="224"/>
      <c r="B276" s="30">
        <v>22</v>
      </c>
      <c r="C276" s="1" t="s">
        <v>112</v>
      </c>
      <c r="D276" s="37">
        <v>11</v>
      </c>
      <c r="E276" s="1" t="s">
        <v>31</v>
      </c>
      <c r="F276" s="33"/>
      <c r="G276" s="1"/>
      <c r="H276" s="43">
        <f t="shared" si="27"/>
        <v>440</v>
      </c>
      <c r="I276" s="1" t="s">
        <v>33</v>
      </c>
      <c r="J276" s="1"/>
      <c r="K276" s="1"/>
      <c r="L276" s="38" t="s">
        <v>44</v>
      </c>
      <c r="M276" s="39">
        <v>40</v>
      </c>
      <c r="N276" s="40" t="s">
        <v>111</v>
      </c>
    </row>
    <row r="277" spans="1:14" x14ac:dyDescent="0.3">
      <c r="A277" s="224"/>
      <c r="B277" s="30">
        <v>23</v>
      </c>
      <c r="C277" s="1" t="s">
        <v>113</v>
      </c>
      <c r="D277" s="37">
        <v>24</v>
      </c>
      <c r="E277" s="1" t="s">
        <v>33</v>
      </c>
      <c r="F277" s="33"/>
      <c r="G277" s="1"/>
      <c r="H277" s="43"/>
      <c r="I277" s="1"/>
      <c r="J277" s="1"/>
      <c r="K277" s="1"/>
      <c r="L277" s="38"/>
      <c r="M277" s="39"/>
      <c r="N277" s="40" t="s">
        <v>110</v>
      </c>
    </row>
    <row r="278" spans="1:14" x14ac:dyDescent="0.3">
      <c r="A278" s="224"/>
      <c r="B278" s="53">
        <v>23</v>
      </c>
      <c r="C278" s="1" t="s">
        <v>108</v>
      </c>
      <c r="D278" s="37">
        <v>1</v>
      </c>
      <c r="E278" s="1" t="s">
        <v>31</v>
      </c>
      <c r="F278" s="33">
        <v>9</v>
      </c>
      <c r="G278" s="1" t="s">
        <v>33</v>
      </c>
      <c r="H278" s="43">
        <f>D278*M278+F278</f>
        <v>55</v>
      </c>
      <c r="I278" s="1" t="s">
        <v>33</v>
      </c>
      <c r="J278" s="1"/>
      <c r="K278" s="1"/>
      <c r="L278" s="38" t="s">
        <v>44</v>
      </c>
      <c r="M278" s="39">
        <v>46</v>
      </c>
      <c r="N278" s="40" t="s">
        <v>110</v>
      </c>
    </row>
    <row r="279" spans="1:14" x14ac:dyDescent="0.3">
      <c r="A279" s="225"/>
      <c r="B279" s="30">
        <v>24</v>
      </c>
      <c r="C279" s="59" t="s">
        <v>54</v>
      </c>
      <c r="D279" s="37"/>
      <c r="E279" s="1"/>
      <c r="F279" s="33"/>
      <c r="G279" s="1"/>
      <c r="H279" s="43"/>
      <c r="I279" s="1"/>
      <c r="J279" s="1"/>
      <c r="K279" s="1"/>
      <c r="L279" s="38"/>
      <c r="M279" s="39"/>
      <c r="N279" s="40"/>
    </row>
    <row r="280" spans="1:14" x14ac:dyDescent="0.3">
      <c r="A280" s="226" t="s">
        <v>53</v>
      </c>
      <c r="B280" s="30">
        <v>25</v>
      </c>
      <c r="C280" s="1" t="s">
        <v>108</v>
      </c>
      <c r="D280" s="37">
        <v>73</v>
      </c>
      <c r="E280" s="1" t="s">
        <v>33</v>
      </c>
      <c r="F280" s="33"/>
      <c r="G280" s="1"/>
      <c r="H280" s="43"/>
      <c r="I280" s="1"/>
      <c r="J280" s="1"/>
      <c r="K280" s="1"/>
      <c r="L280" s="38"/>
      <c r="M280" s="39"/>
      <c r="N280" s="40" t="s">
        <v>110</v>
      </c>
    </row>
    <row r="281" spans="1:14" x14ac:dyDescent="0.3">
      <c r="A281" s="224"/>
      <c r="B281" s="30">
        <v>26</v>
      </c>
      <c r="C281" s="213" t="s">
        <v>105</v>
      </c>
      <c r="D281" s="210">
        <v>2</v>
      </c>
      <c r="E281" s="213" t="s">
        <v>73</v>
      </c>
      <c r="F281" s="222"/>
      <c r="G281" s="243"/>
      <c r="H281" s="210">
        <v>2</v>
      </c>
      <c r="I281" s="213" t="s">
        <v>73</v>
      </c>
      <c r="J281" s="243"/>
      <c r="K281" s="243"/>
      <c r="L281" s="249" t="s">
        <v>92</v>
      </c>
      <c r="M281" s="218"/>
      <c r="N281" s="232"/>
    </row>
    <row r="282" spans="1:14" x14ac:dyDescent="0.3">
      <c r="A282" s="224"/>
      <c r="B282" s="30">
        <v>27</v>
      </c>
      <c r="C282" s="214"/>
      <c r="D282" s="211"/>
      <c r="E282" s="214"/>
      <c r="F282" s="253"/>
      <c r="G282" s="252"/>
      <c r="H282" s="211"/>
      <c r="I282" s="214"/>
      <c r="J282" s="252"/>
      <c r="K282" s="252"/>
      <c r="L282" s="250"/>
      <c r="M282" s="248"/>
      <c r="N282" s="246"/>
    </row>
    <row r="283" spans="1:14" x14ac:dyDescent="0.3">
      <c r="A283" s="224"/>
      <c r="B283" s="30">
        <v>28</v>
      </c>
      <c r="C283" s="214"/>
      <c r="D283" s="211"/>
      <c r="E283" s="214"/>
      <c r="F283" s="253"/>
      <c r="G283" s="252"/>
      <c r="H283" s="211"/>
      <c r="I283" s="214"/>
      <c r="J283" s="252"/>
      <c r="K283" s="252"/>
      <c r="L283" s="250"/>
      <c r="M283" s="248"/>
      <c r="N283" s="246"/>
    </row>
    <row r="284" spans="1:14" x14ac:dyDescent="0.3">
      <c r="A284" s="224"/>
      <c r="B284" s="30">
        <v>29</v>
      </c>
      <c r="C284" s="214"/>
      <c r="D284" s="211"/>
      <c r="E284" s="214"/>
      <c r="F284" s="253"/>
      <c r="G284" s="252"/>
      <c r="H284" s="211"/>
      <c r="I284" s="214"/>
      <c r="J284" s="252"/>
      <c r="K284" s="252"/>
      <c r="L284" s="250"/>
      <c r="M284" s="248"/>
      <c r="N284" s="246"/>
    </row>
    <row r="285" spans="1:14" x14ac:dyDescent="0.3">
      <c r="A285" s="225"/>
      <c r="B285" s="30">
        <v>30</v>
      </c>
      <c r="C285" s="215"/>
      <c r="D285" s="212"/>
      <c r="E285" s="215"/>
      <c r="F285" s="245"/>
      <c r="G285" s="244"/>
      <c r="H285" s="212"/>
      <c r="I285" s="215"/>
      <c r="J285" s="244"/>
      <c r="K285" s="244"/>
      <c r="L285" s="251"/>
      <c r="M285" s="219"/>
      <c r="N285" s="247"/>
    </row>
    <row r="288" spans="1:14" ht="18" x14ac:dyDescent="0.35">
      <c r="B288" s="41" t="s">
        <v>63</v>
      </c>
    </row>
    <row r="289" spans="1:14" x14ac:dyDescent="0.3">
      <c r="A289" s="222" t="s">
        <v>48</v>
      </c>
      <c r="B289" s="222" t="s">
        <v>30</v>
      </c>
      <c r="C289" s="222" t="s">
        <v>1</v>
      </c>
      <c r="D289" s="227" t="s">
        <v>41</v>
      </c>
      <c r="E289" s="228"/>
      <c r="F289" s="228"/>
      <c r="G289" s="228"/>
      <c r="H289" s="228"/>
      <c r="I289" s="229"/>
      <c r="J289" s="230" t="s">
        <v>38</v>
      </c>
      <c r="K289" s="230"/>
      <c r="L289" s="231" t="s">
        <v>36</v>
      </c>
      <c r="M289" s="218"/>
      <c r="N289" s="232"/>
    </row>
    <row r="290" spans="1:14" ht="15" thickBot="1" x14ac:dyDescent="0.35">
      <c r="A290" s="223"/>
      <c r="B290" s="223"/>
      <c r="C290" s="223"/>
      <c r="D290" s="236"/>
      <c r="E290" s="237"/>
      <c r="F290" s="236" t="s">
        <v>56</v>
      </c>
      <c r="G290" s="237"/>
      <c r="H290" s="238" t="s">
        <v>13</v>
      </c>
      <c r="I290" s="238"/>
      <c r="J290" s="46" t="s">
        <v>39</v>
      </c>
      <c r="K290" s="47" t="s">
        <v>40</v>
      </c>
      <c r="L290" s="233"/>
      <c r="M290" s="234"/>
      <c r="N290" s="235"/>
    </row>
    <row r="291" spans="1:14" ht="15" thickTop="1" x14ac:dyDescent="0.3">
      <c r="A291" s="224" t="s">
        <v>49</v>
      </c>
      <c r="B291" s="49">
        <v>1</v>
      </c>
      <c r="C291" s="42" t="s">
        <v>116</v>
      </c>
      <c r="D291" s="43">
        <v>3</v>
      </c>
      <c r="E291" s="42" t="s">
        <v>79</v>
      </c>
      <c r="F291" s="44">
        <v>5</v>
      </c>
      <c r="G291" s="42" t="s">
        <v>33</v>
      </c>
      <c r="H291" s="43">
        <f t="shared" ref="H291" si="28">D291*M291+F291</f>
        <v>65</v>
      </c>
      <c r="I291" s="1" t="s">
        <v>33</v>
      </c>
      <c r="J291" s="42"/>
      <c r="K291" s="42"/>
      <c r="L291" s="45" t="s">
        <v>117</v>
      </c>
      <c r="M291" s="32">
        <v>20</v>
      </c>
      <c r="N291" s="50" t="s">
        <v>110</v>
      </c>
    </row>
    <row r="292" spans="1:14" x14ac:dyDescent="0.3">
      <c r="A292" s="224"/>
      <c r="B292" s="30">
        <v>2</v>
      </c>
      <c r="C292" s="1" t="s">
        <v>116</v>
      </c>
      <c r="D292" s="37">
        <v>4</v>
      </c>
      <c r="E292" s="1" t="s">
        <v>79</v>
      </c>
      <c r="F292" s="33"/>
      <c r="G292" s="1"/>
      <c r="H292" s="43">
        <f t="shared" ref="H292" si="29">D292*M292+F292</f>
        <v>80</v>
      </c>
      <c r="I292" s="1" t="s">
        <v>33</v>
      </c>
      <c r="J292" s="42"/>
      <c r="K292" s="42"/>
      <c r="L292" s="45" t="s">
        <v>117</v>
      </c>
      <c r="M292" s="54">
        <v>20</v>
      </c>
      <c r="N292" s="50" t="s">
        <v>110</v>
      </c>
    </row>
    <row r="293" spans="1:14" x14ac:dyDescent="0.3">
      <c r="A293" s="224"/>
      <c r="B293" s="30">
        <v>3</v>
      </c>
      <c r="C293" s="1"/>
      <c r="D293" s="37"/>
      <c r="E293" s="1"/>
      <c r="F293" s="33"/>
      <c r="G293" s="1"/>
      <c r="H293" s="37"/>
      <c r="I293" s="1"/>
      <c r="J293" s="1"/>
      <c r="K293" s="1"/>
      <c r="L293" s="38"/>
      <c r="M293" s="39"/>
      <c r="N293" s="40"/>
    </row>
    <row r="294" spans="1:14" x14ac:dyDescent="0.3">
      <c r="A294" s="224"/>
      <c r="B294" s="30">
        <v>4</v>
      </c>
      <c r="C294" s="1"/>
      <c r="D294" s="37"/>
      <c r="E294" s="1"/>
      <c r="F294" s="33"/>
      <c r="G294" s="1"/>
      <c r="H294" s="37"/>
      <c r="I294" s="1"/>
      <c r="J294" s="1"/>
      <c r="K294" s="1"/>
      <c r="L294" s="38"/>
      <c r="M294" s="39"/>
      <c r="N294" s="40"/>
    </row>
    <row r="295" spans="1:14" x14ac:dyDescent="0.3">
      <c r="A295" s="224"/>
      <c r="B295" s="30">
        <v>5</v>
      </c>
      <c r="C295" s="1"/>
      <c r="D295" s="37"/>
      <c r="E295" s="1"/>
      <c r="F295" s="33"/>
      <c r="G295" s="1"/>
      <c r="H295" s="37"/>
      <c r="I295" s="1"/>
      <c r="J295" s="1"/>
      <c r="K295" s="1"/>
      <c r="L295" s="38"/>
      <c r="M295" s="39"/>
      <c r="N295" s="40"/>
    </row>
    <row r="296" spans="1:14" x14ac:dyDescent="0.3">
      <c r="A296" s="225"/>
      <c r="B296" s="30">
        <v>6</v>
      </c>
      <c r="C296" s="1"/>
      <c r="D296" s="37"/>
      <c r="E296" s="1"/>
      <c r="F296" s="33"/>
      <c r="G296" s="1"/>
      <c r="H296" s="37"/>
      <c r="I296" s="1"/>
      <c r="J296" s="1"/>
      <c r="K296" s="1"/>
      <c r="L296" s="38"/>
      <c r="M296" s="39"/>
      <c r="N296" s="40"/>
    </row>
    <row r="297" spans="1:14" x14ac:dyDescent="0.3">
      <c r="A297" s="226" t="s">
        <v>50</v>
      </c>
      <c r="B297" s="30">
        <v>7</v>
      </c>
      <c r="C297" s="1" t="s">
        <v>116</v>
      </c>
      <c r="D297" s="37">
        <v>3</v>
      </c>
      <c r="E297" s="1" t="s">
        <v>79</v>
      </c>
      <c r="F297" s="33"/>
      <c r="G297" s="1"/>
      <c r="H297" s="43">
        <f t="shared" ref="H297" si="30">D297*M297+F297</f>
        <v>60</v>
      </c>
      <c r="I297" s="1" t="s">
        <v>33</v>
      </c>
      <c r="J297" s="42"/>
      <c r="K297" s="42"/>
      <c r="L297" s="45" t="s">
        <v>117</v>
      </c>
      <c r="M297" s="54">
        <v>20</v>
      </c>
      <c r="N297" s="50" t="s">
        <v>110</v>
      </c>
    </row>
    <row r="298" spans="1:14" x14ac:dyDescent="0.3">
      <c r="A298" s="224"/>
      <c r="B298" s="30">
        <v>8</v>
      </c>
      <c r="C298" s="1" t="s">
        <v>118</v>
      </c>
      <c r="D298" s="37">
        <v>370</v>
      </c>
      <c r="E298" s="1" t="s">
        <v>10</v>
      </c>
      <c r="F298" s="33"/>
      <c r="G298" s="1"/>
      <c r="H298" s="37"/>
      <c r="I298" s="1"/>
      <c r="J298" s="1"/>
      <c r="K298" s="1"/>
      <c r="L298" s="38"/>
      <c r="M298" s="39"/>
      <c r="N298" s="40"/>
    </row>
    <row r="299" spans="1:14" x14ac:dyDescent="0.3">
      <c r="A299" s="224"/>
      <c r="B299" s="30">
        <v>9</v>
      </c>
      <c r="C299" s="1" t="s">
        <v>118</v>
      </c>
      <c r="D299" s="37">
        <v>239</v>
      </c>
      <c r="E299" s="1"/>
      <c r="F299" s="33"/>
      <c r="G299" s="1"/>
      <c r="H299" s="37"/>
      <c r="I299" s="1"/>
      <c r="J299" s="1"/>
      <c r="K299" s="1"/>
      <c r="L299" s="38"/>
      <c r="M299" s="39"/>
      <c r="N299" s="40"/>
    </row>
    <row r="300" spans="1:14" x14ac:dyDescent="0.3">
      <c r="A300" s="224"/>
      <c r="B300" s="30">
        <v>10</v>
      </c>
      <c r="C300" s="1"/>
      <c r="D300" s="37"/>
      <c r="E300" s="1"/>
      <c r="F300" s="33"/>
      <c r="G300" s="1"/>
      <c r="H300" s="37"/>
      <c r="I300" s="1"/>
      <c r="J300" s="1"/>
      <c r="K300" s="1"/>
      <c r="L300" s="38"/>
      <c r="M300" s="39"/>
      <c r="N300" s="40"/>
    </row>
    <row r="301" spans="1:14" x14ac:dyDescent="0.3">
      <c r="A301" s="224"/>
      <c r="B301" s="30">
        <v>11</v>
      </c>
      <c r="C301" s="1" t="s">
        <v>119</v>
      </c>
      <c r="D301" s="37">
        <v>100</v>
      </c>
      <c r="E301" s="1" t="s">
        <v>120</v>
      </c>
      <c r="F301" s="33"/>
      <c r="G301" s="1"/>
      <c r="H301" s="37"/>
      <c r="I301" s="1"/>
      <c r="J301" s="1"/>
      <c r="K301" s="1"/>
      <c r="L301" s="38"/>
      <c r="M301" s="39"/>
      <c r="N301" s="40"/>
    </row>
    <row r="302" spans="1:14" x14ac:dyDescent="0.3">
      <c r="A302" s="225"/>
      <c r="B302" s="30">
        <v>12</v>
      </c>
      <c r="C302" s="1" t="s">
        <v>119</v>
      </c>
      <c r="D302" s="37">
        <v>115</v>
      </c>
      <c r="E302" s="1" t="s">
        <v>120</v>
      </c>
      <c r="F302" s="33"/>
      <c r="G302" s="1"/>
      <c r="H302" s="37"/>
      <c r="I302" s="1"/>
      <c r="J302" s="1"/>
      <c r="K302" s="1"/>
      <c r="L302" s="38"/>
      <c r="M302" s="39"/>
      <c r="N302" s="40"/>
    </row>
    <row r="303" spans="1:14" x14ac:dyDescent="0.3">
      <c r="A303" s="226" t="s">
        <v>51</v>
      </c>
      <c r="B303" s="30">
        <v>13</v>
      </c>
      <c r="C303" s="213" t="s">
        <v>121</v>
      </c>
      <c r="D303" s="243"/>
      <c r="E303" s="243"/>
      <c r="F303" s="222"/>
      <c r="G303" s="243"/>
      <c r="H303" s="243"/>
      <c r="I303" s="243"/>
      <c r="J303" s="243"/>
      <c r="K303" s="243"/>
      <c r="L303" s="241"/>
      <c r="M303" s="218"/>
      <c r="N303" s="239"/>
    </row>
    <row r="304" spans="1:14" x14ac:dyDescent="0.3">
      <c r="A304" s="224"/>
      <c r="B304" s="30">
        <v>14</v>
      </c>
      <c r="C304" s="215"/>
      <c r="D304" s="244"/>
      <c r="E304" s="244"/>
      <c r="F304" s="245"/>
      <c r="G304" s="244"/>
      <c r="H304" s="244"/>
      <c r="I304" s="244"/>
      <c r="J304" s="244"/>
      <c r="K304" s="244"/>
      <c r="L304" s="242"/>
      <c r="M304" s="219"/>
      <c r="N304" s="240"/>
    </row>
    <row r="305" spans="1:14" x14ac:dyDescent="0.3">
      <c r="A305" s="224"/>
      <c r="B305" s="30">
        <v>15</v>
      </c>
      <c r="C305" s="1" t="s">
        <v>122</v>
      </c>
      <c r="D305" s="37">
        <v>6</v>
      </c>
      <c r="E305" s="1" t="s">
        <v>79</v>
      </c>
      <c r="F305" s="33">
        <v>3</v>
      </c>
      <c r="G305" s="1" t="s">
        <v>131</v>
      </c>
      <c r="H305" s="43">
        <f t="shared" ref="H305" si="31">D305*M305+F305</f>
        <v>27</v>
      </c>
      <c r="I305" s="1" t="s">
        <v>131</v>
      </c>
      <c r="J305" s="1"/>
      <c r="K305" s="1"/>
      <c r="L305" s="38" t="s">
        <v>125</v>
      </c>
      <c r="M305" s="39">
        <v>4</v>
      </c>
      <c r="N305" s="40" t="s">
        <v>131</v>
      </c>
    </row>
    <row r="306" spans="1:14" x14ac:dyDescent="0.3">
      <c r="A306" s="224"/>
      <c r="B306" s="30">
        <v>16</v>
      </c>
      <c r="C306" s="1" t="s">
        <v>122</v>
      </c>
      <c r="D306" s="37">
        <v>8</v>
      </c>
      <c r="E306" s="1" t="s">
        <v>79</v>
      </c>
      <c r="F306" s="33"/>
      <c r="G306" s="1"/>
      <c r="H306" s="43">
        <f t="shared" ref="H306" si="32">D306*M306+F306</f>
        <v>32</v>
      </c>
      <c r="I306" s="1" t="s">
        <v>131</v>
      </c>
      <c r="J306" s="1"/>
      <c r="K306" s="1"/>
      <c r="L306" s="38" t="s">
        <v>125</v>
      </c>
      <c r="M306" s="39">
        <v>4</v>
      </c>
      <c r="N306" s="40" t="s">
        <v>131</v>
      </c>
    </row>
    <row r="307" spans="1:14" x14ac:dyDescent="0.3">
      <c r="A307" s="224"/>
      <c r="B307" s="30">
        <v>17</v>
      </c>
      <c r="C307" s="1" t="s">
        <v>123</v>
      </c>
      <c r="D307" s="37">
        <v>12</v>
      </c>
      <c r="E307" s="1" t="s">
        <v>79</v>
      </c>
      <c r="F307" s="33">
        <v>4</v>
      </c>
      <c r="G307" s="1" t="s">
        <v>124</v>
      </c>
      <c r="H307" s="37"/>
      <c r="I307" s="1"/>
      <c r="J307" s="1"/>
      <c r="K307" s="1"/>
      <c r="L307" s="38" t="s">
        <v>175</v>
      </c>
      <c r="M307" s="39">
        <v>10</v>
      </c>
      <c r="N307" s="40" t="s">
        <v>131</v>
      </c>
    </row>
    <row r="308" spans="1:14" x14ac:dyDescent="0.3">
      <c r="A308" s="225"/>
      <c r="B308" s="30">
        <v>18</v>
      </c>
      <c r="C308" s="1"/>
      <c r="D308" s="37"/>
      <c r="E308" s="1"/>
      <c r="F308" s="33"/>
      <c r="G308" s="1"/>
      <c r="H308" s="37"/>
      <c r="I308" s="1"/>
      <c r="J308" s="1"/>
      <c r="K308" s="1"/>
      <c r="L308" s="38"/>
      <c r="M308" s="39"/>
      <c r="N308" s="40"/>
    </row>
    <row r="309" spans="1:14" x14ac:dyDescent="0.3">
      <c r="A309" s="226" t="s">
        <v>52</v>
      </c>
      <c r="B309" s="30">
        <v>19</v>
      </c>
      <c r="C309" s="1"/>
      <c r="D309" s="37"/>
      <c r="E309" s="1"/>
      <c r="F309" s="33"/>
      <c r="G309" s="1"/>
      <c r="H309" s="37"/>
      <c r="I309" s="1"/>
      <c r="J309" s="1"/>
      <c r="K309" s="1"/>
      <c r="L309" s="38"/>
      <c r="M309" s="39"/>
      <c r="N309" s="40"/>
    </row>
    <row r="310" spans="1:14" x14ac:dyDescent="0.3">
      <c r="A310" s="224"/>
      <c r="B310" s="30">
        <v>20</v>
      </c>
      <c r="C310" s="1" t="s">
        <v>78</v>
      </c>
      <c r="D310" s="37">
        <v>105</v>
      </c>
      <c r="E310" s="1" t="s">
        <v>10</v>
      </c>
      <c r="F310" s="33"/>
      <c r="G310" s="1"/>
      <c r="H310" s="37"/>
      <c r="I310" s="1"/>
      <c r="J310" s="1"/>
      <c r="K310" s="1"/>
      <c r="L310" s="38"/>
      <c r="M310" s="39"/>
      <c r="N310" s="40"/>
    </row>
    <row r="311" spans="1:14" x14ac:dyDescent="0.3">
      <c r="A311" s="224"/>
      <c r="B311" s="30">
        <v>21</v>
      </c>
      <c r="C311" s="1"/>
      <c r="D311" s="37"/>
      <c r="E311" s="1"/>
      <c r="F311" s="33"/>
      <c r="G311" s="1"/>
      <c r="H311" s="37"/>
      <c r="I311" s="1"/>
      <c r="J311" s="1"/>
      <c r="K311" s="1"/>
      <c r="L311" s="57"/>
      <c r="M311" s="39"/>
      <c r="N311" s="40"/>
    </row>
    <row r="312" spans="1:14" x14ac:dyDescent="0.3">
      <c r="A312" s="224"/>
      <c r="B312" s="30">
        <v>22</v>
      </c>
      <c r="C312" s="1"/>
      <c r="D312" s="37"/>
      <c r="E312" s="1"/>
      <c r="F312" s="33"/>
      <c r="G312" s="1"/>
      <c r="H312" s="37"/>
      <c r="I312" s="1"/>
      <c r="J312" s="1"/>
      <c r="K312" s="1"/>
      <c r="L312" s="38"/>
      <c r="M312" s="39"/>
      <c r="N312" s="40"/>
    </row>
    <row r="313" spans="1:14" x14ac:dyDescent="0.3">
      <c r="A313" s="224"/>
      <c r="B313" s="30">
        <v>23</v>
      </c>
      <c r="C313" s="60"/>
      <c r="D313" s="37"/>
      <c r="E313" s="1"/>
      <c r="F313" s="33"/>
      <c r="G313" s="1"/>
      <c r="H313" s="37"/>
      <c r="I313" s="1"/>
      <c r="J313" s="1"/>
      <c r="K313" s="1"/>
      <c r="L313" s="38"/>
      <c r="M313" s="39"/>
      <c r="N313" s="40"/>
    </row>
    <row r="314" spans="1:14" x14ac:dyDescent="0.3">
      <c r="A314" s="225"/>
      <c r="B314" s="30">
        <v>24</v>
      </c>
      <c r="C314" s="1" t="s">
        <v>126</v>
      </c>
      <c r="D314" s="37">
        <v>2</v>
      </c>
      <c r="E314" s="1" t="s">
        <v>127</v>
      </c>
      <c r="F314" s="33"/>
      <c r="G314" s="1"/>
      <c r="H314" s="37"/>
      <c r="I314" s="1"/>
      <c r="J314" s="1"/>
      <c r="K314" s="1"/>
      <c r="L314" s="38"/>
      <c r="M314" s="39"/>
      <c r="N314" s="40"/>
    </row>
    <row r="315" spans="1:14" x14ac:dyDescent="0.3">
      <c r="A315" s="226" t="s">
        <v>53</v>
      </c>
      <c r="B315" s="30">
        <v>25</v>
      </c>
      <c r="C315" s="1" t="s">
        <v>128</v>
      </c>
      <c r="D315" s="37">
        <v>40</v>
      </c>
      <c r="E315" s="1" t="s">
        <v>10</v>
      </c>
      <c r="F315" s="33"/>
      <c r="G315" s="1"/>
      <c r="H315" s="37"/>
      <c r="I315" s="1"/>
      <c r="J315" s="1"/>
      <c r="K315" s="1"/>
      <c r="L315" s="38"/>
      <c r="M315" s="39"/>
      <c r="N315" s="40"/>
    </row>
    <row r="316" spans="1:14" x14ac:dyDescent="0.3">
      <c r="A316" s="224"/>
      <c r="B316" s="30">
        <v>26</v>
      </c>
      <c r="C316" s="1" t="s">
        <v>128</v>
      </c>
      <c r="D316" s="37">
        <v>60</v>
      </c>
      <c r="E316" s="1" t="s">
        <v>10</v>
      </c>
      <c r="F316" s="33"/>
      <c r="G316" s="1"/>
      <c r="H316" s="37"/>
      <c r="I316" s="1"/>
      <c r="J316" s="1"/>
      <c r="K316" s="1"/>
      <c r="L316" s="38"/>
      <c r="M316" s="39"/>
      <c r="N316" s="40"/>
    </row>
    <row r="317" spans="1:14" x14ac:dyDescent="0.3">
      <c r="A317" s="224"/>
      <c r="B317" s="30">
        <v>27</v>
      </c>
      <c r="C317" s="1" t="s">
        <v>128</v>
      </c>
      <c r="D317" s="37">
        <v>60</v>
      </c>
      <c r="E317" s="1" t="s">
        <v>10</v>
      </c>
      <c r="F317" s="33"/>
      <c r="G317" s="1"/>
      <c r="H317" s="37"/>
      <c r="I317" s="1"/>
      <c r="J317" s="1"/>
      <c r="K317" s="1"/>
      <c r="L317" s="38"/>
      <c r="M317" s="39"/>
      <c r="N317" s="40"/>
    </row>
    <row r="318" spans="1:14" x14ac:dyDescent="0.3">
      <c r="A318" s="224"/>
      <c r="B318" s="30">
        <v>28</v>
      </c>
      <c r="C318" s="1" t="s">
        <v>128</v>
      </c>
      <c r="D318" s="37">
        <v>60</v>
      </c>
      <c r="E318" s="1" t="s">
        <v>10</v>
      </c>
      <c r="F318" s="33"/>
      <c r="G318" s="1"/>
      <c r="H318" s="37"/>
      <c r="I318" s="1"/>
      <c r="J318" s="1"/>
      <c r="K318" s="1"/>
      <c r="L318" s="38"/>
      <c r="M318" s="39"/>
      <c r="N318" s="40"/>
    </row>
    <row r="319" spans="1:14" x14ac:dyDescent="0.3">
      <c r="A319" s="224"/>
      <c r="B319" s="30">
        <v>29</v>
      </c>
      <c r="C319" s="1" t="s">
        <v>128</v>
      </c>
      <c r="D319" s="37">
        <v>50</v>
      </c>
      <c r="E319" s="1" t="s">
        <v>10</v>
      </c>
      <c r="F319" s="33"/>
      <c r="G319" s="1"/>
      <c r="H319" s="37"/>
      <c r="I319" s="1"/>
      <c r="J319" s="1"/>
      <c r="K319" s="1"/>
      <c r="L319" s="38"/>
      <c r="M319" s="39"/>
      <c r="N319" s="40"/>
    </row>
    <row r="320" spans="1:14" x14ac:dyDescent="0.3">
      <c r="A320" s="225"/>
      <c r="B320" s="30">
        <v>30</v>
      </c>
      <c r="C320" s="60"/>
      <c r="D320" s="37"/>
      <c r="E320" s="1"/>
      <c r="F320" s="33"/>
      <c r="G320" s="1"/>
      <c r="H320" s="37"/>
      <c r="I320" s="1"/>
      <c r="J320" s="1"/>
      <c r="K320" s="1"/>
      <c r="L320" s="38"/>
      <c r="M320" s="39"/>
      <c r="N320" s="40"/>
    </row>
    <row r="323" spans="1:14" ht="18" x14ac:dyDescent="0.35">
      <c r="B323" s="41" t="s">
        <v>64</v>
      </c>
    </row>
    <row r="324" spans="1:14" x14ac:dyDescent="0.3">
      <c r="A324" s="222" t="s">
        <v>48</v>
      </c>
      <c r="B324" s="222" t="s">
        <v>30</v>
      </c>
      <c r="C324" s="222" t="s">
        <v>1</v>
      </c>
      <c r="D324" s="227" t="s">
        <v>41</v>
      </c>
      <c r="E324" s="228"/>
      <c r="F324" s="228"/>
      <c r="G324" s="228"/>
      <c r="H324" s="228"/>
      <c r="I324" s="229"/>
      <c r="J324" s="230" t="s">
        <v>38</v>
      </c>
      <c r="K324" s="230"/>
      <c r="L324" s="231" t="s">
        <v>36</v>
      </c>
      <c r="M324" s="218"/>
      <c r="N324" s="232"/>
    </row>
    <row r="325" spans="1:14" ht="15" thickBot="1" x14ac:dyDescent="0.35">
      <c r="A325" s="223"/>
      <c r="B325" s="223"/>
      <c r="C325" s="223"/>
      <c r="D325" s="236"/>
      <c r="E325" s="237"/>
      <c r="F325" s="236" t="s">
        <v>56</v>
      </c>
      <c r="G325" s="237"/>
      <c r="H325" s="238" t="s">
        <v>13</v>
      </c>
      <c r="I325" s="238"/>
      <c r="J325" s="46" t="s">
        <v>39</v>
      </c>
      <c r="K325" s="47" t="s">
        <v>40</v>
      </c>
      <c r="L325" s="233"/>
      <c r="M325" s="234"/>
      <c r="N325" s="235"/>
    </row>
    <row r="326" spans="1:14" ht="15" thickTop="1" x14ac:dyDescent="0.3">
      <c r="A326" s="224" t="s">
        <v>49</v>
      </c>
      <c r="B326" s="49">
        <v>1</v>
      </c>
      <c r="C326" s="42"/>
      <c r="D326" s="43"/>
      <c r="E326" s="42"/>
      <c r="F326" s="44"/>
      <c r="G326" s="42"/>
      <c r="H326" s="43"/>
      <c r="I326" s="42"/>
      <c r="J326" s="42"/>
      <c r="K326" s="42"/>
      <c r="L326" s="45"/>
      <c r="M326" s="32"/>
      <c r="N326" s="50"/>
    </row>
    <row r="327" spans="1:14" x14ac:dyDescent="0.3">
      <c r="A327" s="224"/>
      <c r="B327" s="30">
        <v>2</v>
      </c>
      <c r="C327" s="1"/>
      <c r="D327" s="37"/>
      <c r="E327" s="1"/>
      <c r="F327" s="33"/>
      <c r="G327" s="1"/>
      <c r="H327" s="37"/>
      <c r="I327" s="1"/>
      <c r="J327" s="1"/>
      <c r="K327" s="1"/>
      <c r="L327" s="38"/>
      <c r="M327" s="39"/>
      <c r="N327" s="40"/>
    </row>
    <row r="328" spans="1:14" x14ac:dyDescent="0.3">
      <c r="A328" s="224"/>
      <c r="B328" s="30">
        <v>3</v>
      </c>
      <c r="C328" s="1"/>
      <c r="D328" s="37"/>
      <c r="E328" s="1"/>
      <c r="F328" s="33"/>
      <c r="G328" s="1"/>
      <c r="H328" s="37"/>
      <c r="I328" s="1"/>
      <c r="J328" s="1"/>
      <c r="K328" s="1"/>
      <c r="L328" s="38"/>
      <c r="M328" s="39"/>
      <c r="N328" s="40"/>
    </row>
    <row r="329" spans="1:14" x14ac:dyDescent="0.3">
      <c r="A329" s="224"/>
      <c r="B329" s="30">
        <v>4</v>
      </c>
      <c r="C329" s="1"/>
      <c r="D329" s="37"/>
      <c r="E329" s="1"/>
      <c r="F329" s="33"/>
      <c r="G329" s="1"/>
      <c r="H329" s="37"/>
      <c r="I329" s="1"/>
      <c r="J329" s="1"/>
      <c r="K329" s="1"/>
      <c r="L329" s="38"/>
      <c r="M329" s="39"/>
      <c r="N329" s="40"/>
    </row>
    <row r="330" spans="1:14" x14ac:dyDescent="0.3">
      <c r="A330" s="224"/>
      <c r="B330" s="30">
        <v>5</v>
      </c>
      <c r="C330" s="1"/>
      <c r="D330" s="37"/>
      <c r="E330" s="1"/>
      <c r="F330" s="33"/>
      <c r="G330" s="1"/>
      <c r="H330" s="37"/>
      <c r="I330" s="1"/>
      <c r="J330" s="1"/>
      <c r="K330" s="1"/>
      <c r="L330" s="38"/>
      <c r="M330" s="39"/>
      <c r="N330" s="40"/>
    </row>
    <row r="331" spans="1:14" x14ac:dyDescent="0.3">
      <c r="A331" s="225"/>
      <c r="B331" s="30">
        <v>6</v>
      </c>
      <c r="C331" s="1"/>
      <c r="D331" s="37"/>
      <c r="E331" s="1"/>
      <c r="F331" s="33"/>
      <c r="G331" s="1"/>
      <c r="H331" s="37"/>
      <c r="I331" s="1"/>
      <c r="J331" s="1"/>
      <c r="K331" s="1"/>
      <c r="L331" s="38"/>
      <c r="M331" s="39"/>
      <c r="N331" s="40"/>
    </row>
    <row r="332" spans="1:14" x14ac:dyDescent="0.3">
      <c r="A332" s="226" t="s">
        <v>50</v>
      </c>
      <c r="B332" s="30">
        <v>7</v>
      </c>
      <c r="C332" s="1"/>
      <c r="D332" s="37"/>
      <c r="E332" s="1"/>
      <c r="F332" s="33"/>
      <c r="G332" s="1"/>
      <c r="H332" s="37"/>
      <c r="I332" s="1"/>
      <c r="J332" s="1"/>
      <c r="K332" s="1"/>
      <c r="L332" s="38"/>
      <c r="M332" s="39"/>
      <c r="N332" s="40"/>
    </row>
    <row r="333" spans="1:14" x14ac:dyDescent="0.3">
      <c r="A333" s="224"/>
      <c r="B333" s="30">
        <v>8</v>
      </c>
      <c r="C333" s="1"/>
      <c r="D333" s="37"/>
      <c r="E333" s="1"/>
      <c r="F333" s="33"/>
      <c r="G333" s="1"/>
      <c r="H333" s="37"/>
      <c r="I333" s="1"/>
      <c r="J333" s="1"/>
      <c r="K333" s="1"/>
      <c r="L333" s="38"/>
      <c r="M333" s="39"/>
      <c r="N333" s="40"/>
    </row>
    <row r="334" spans="1:14" x14ac:dyDescent="0.3">
      <c r="A334" s="224"/>
      <c r="B334" s="30">
        <v>9</v>
      </c>
      <c r="C334" s="48"/>
      <c r="D334" s="37"/>
      <c r="E334" s="1"/>
      <c r="F334" s="33"/>
      <c r="G334" s="1"/>
      <c r="H334" s="37"/>
      <c r="I334" s="1"/>
      <c r="J334" s="1"/>
      <c r="K334" s="1"/>
      <c r="L334" s="38"/>
      <c r="M334" s="39"/>
      <c r="N334" s="40"/>
    </row>
    <row r="335" spans="1:14" x14ac:dyDescent="0.3">
      <c r="A335" s="224"/>
      <c r="B335" s="30">
        <v>10</v>
      </c>
      <c r="C335" s="1"/>
      <c r="D335" s="37"/>
      <c r="E335" s="1"/>
      <c r="F335" s="33"/>
      <c r="G335" s="1"/>
      <c r="H335" s="37"/>
      <c r="I335" s="1"/>
      <c r="J335" s="1"/>
      <c r="K335" s="1"/>
      <c r="L335" s="38"/>
      <c r="M335" s="39"/>
      <c r="N335" s="40"/>
    </row>
    <row r="336" spans="1:14" x14ac:dyDescent="0.3">
      <c r="A336" s="224"/>
      <c r="B336" s="30">
        <v>11</v>
      </c>
      <c r="C336" s="1"/>
      <c r="D336" s="37"/>
      <c r="E336" s="1"/>
      <c r="F336" s="33"/>
      <c r="G336" s="1"/>
      <c r="H336" s="37"/>
      <c r="I336" s="1"/>
      <c r="J336" s="1"/>
      <c r="K336" s="1"/>
      <c r="L336" s="38"/>
      <c r="M336" s="39"/>
      <c r="N336" s="40"/>
    </row>
    <row r="337" spans="1:14" x14ac:dyDescent="0.3">
      <c r="A337" s="225"/>
      <c r="B337" s="30">
        <v>12</v>
      </c>
      <c r="C337" s="1"/>
      <c r="D337" s="37"/>
      <c r="E337" s="1"/>
      <c r="F337" s="33"/>
      <c r="G337" s="1"/>
      <c r="H337" s="37"/>
      <c r="I337" s="1"/>
      <c r="J337" s="1"/>
      <c r="K337" s="1"/>
      <c r="L337" s="38"/>
      <c r="M337" s="39"/>
      <c r="N337" s="40"/>
    </row>
    <row r="338" spans="1:14" x14ac:dyDescent="0.3">
      <c r="A338" s="226" t="s">
        <v>51</v>
      </c>
      <c r="B338" s="30">
        <v>13</v>
      </c>
      <c r="C338" s="1"/>
      <c r="D338" s="37"/>
      <c r="E338" s="1"/>
      <c r="F338" s="33"/>
      <c r="G338" s="1"/>
      <c r="H338" s="37"/>
      <c r="I338" s="1"/>
      <c r="J338" s="1"/>
      <c r="K338" s="1"/>
      <c r="L338" s="38"/>
      <c r="M338" s="39"/>
      <c r="N338" s="40"/>
    </row>
    <row r="339" spans="1:14" x14ac:dyDescent="0.3">
      <c r="A339" s="224"/>
      <c r="B339" s="30">
        <v>14</v>
      </c>
      <c r="C339" s="1" t="s">
        <v>80</v>
      </c>
      <c r="D339" s="37">
        <v>52</v>
      </c>
      <c r="E339" s="1" t="s">
        <v>33</v>
      </c>
      <c r="F339" s="33"/>
      <c r="G339" s="1"/>
      <c r="H339" s="37"/>
      <c r="I339" s="1"/>
      <c r="J339" s="1"/>
      <c r="K339" s="58" t="s">
        <v>129</v>
      </c>
      <c r="L339" s="38"/>
      <c r="M339" s="39"/>
      <c r="N339" s="40"/>
    </row>
    <row r="340" spans="1:14" x14ac:dyDescent="0.3">
      <c r="A340" s="224"/>
      <c r="B340" s="30">
        <v>15</v>
      </c>
      <c r="C340" s="1" t="s">
        <v>80</v>
      </c>
      <c r="D340" s="37">
        <v>14</v>
      </c>
      <c r="E340" s="1" t="s">
        <v>33</v>
      </c>
      <c r="F340" s="33"/>
      <c r="G340" s="1"/>
      <c r="H340" s="37"/>
      <c r="I340" s="1"/>
      <c r="J340" s="1"/>
      <c r="K340" s="58" t="s">
        <v>129</v>
      </c>
      <c r="L340" s="38"/>
      <c r="M340" s="39"/>
      <c r="N340" s="40"/>
    </row>
    <row r="341" spans="1:14" x14ac:dyDescent="0.3">
      <c r="A341" s="224"/>
      <c r="B341" s="30">
        <v>16</v>
      </c>
      <c r="C341" s="1" t="s">
        <v>115</v>
      </c>
      <c r="D341" s="37">
        <v>4</v>
      </c>
      <c r="E341" s="1"/>
      <c r="F341" s="33"/>
      <c r="G341" s="1"/>
      <c r="H341" s="37"/>
      <c r="I341" s="1"/>
      <c r="J341" s="1"/>
      <c r="K341" s="1"/>
      <c r="L341" s="38"/>
      <c r="M341" s="39"/>
      <c r="N341" s="40"/>
    </row>
    <row r="342" spans="1:14" x14ac:dyDescent="0.3">
      <c r="A342" s="224"/>
      <c r="B342" s="30">
        <v>17</v>
      </c>
      <c r="C342" s="1"/>
      <c r="D342" s="37"/>
      <c r="E342" s="1"/>
      <c r="F342" s="33"/>
      <c r="G342" s="1"/>
      <c r="H342" s="37"/>
      <c r="I342" s="1"/>
      <c r="J342" s="1"/>
      <c r="K342" s="1"/>
      <c r="L342" s="38"/>
      <c r="M342" s="39"/>
      <c r="N342" s="40"/>
    </row>
    <row r="343" spans="1:14" x14ac:dyDescent="0.3">
      <c r="A343" s="225"/>
      <c r="B343" s="30">
        <v>18</v>
      </c>
      <c r="C343" s="1"/>
      <c r="D343" s="37"/>
      <c r="E343" s="1"/>
      <c r="F343" s="33"/>
      <c r="G343" s="1"/>
      <c r="H343" s="37"/>
      <c r="I343" s="1"/>
      <c r="J343" s="1"/>
      <c r="K343" s="1"/>
      <c r="L343" s="38"/>
      <c r="M343" s="39"/>
      <c r="N343" s="40"/>
    </row>
    <row r="344" spans="1:14" x14ac:dyDescent="0.3">
      <c r="A344" s="226" t="s">
        <v>52</v>
      </c>
      <c r="B344" s="30">
        <v>19</v>
      </c>
      <c r="C344" s="1" t="s">
        <v>8</v>
      </c>
      <c r="D344" s="37">
        <v>10</v>
      </c>
      <c r="E344" s="1" t="s">
        <v>33</v>
      </c>
      <c r="F344" s="33"/>
      <c r="G344" s="1"/>
      <c r="H344" s="37"/>
      <c r="I344" s="1"/>
      <c r="J344" s="1"/>
      <c r="K344" s="58" t="s">
        <v>129</v>
      </c>
      <c r="L344" s="38"/>
      <c r="M344" s="39"/>
      <c r="N344" s="40"/>
    </row>
    <row r="345" spans="1:14" x14ac:dyDescent="0.3">
      <c r="A345" s="224"/>
      <c r="B345" s="30">
        <v>20</v>
      </c>
      <c r="C345" s="1" t="s">
        <v>130</v>
      </c>
      <c r="D345" s="37">
        <v>32</v>
      </c>
      <c r="E345" s="1" t="s">
        <v>33</v>
      </c>
      <c r="F345" s="33"/>
      <c r="G345" s="1"/>
      <c r="H345" s="37"/>
      <c r="I345" s="1"/>
      <c r="J345" s="1"/>
      <c r="K345" s="58" t="s">
        <v>129</v>
      </c>
      <c r="L345" s="38"/>
      <c r="M345" s="39"/>
      <c r="N345" s="40"/>
    </row>
    <row r="346" spans="1:14" x14ac:dyDescent="0.3">
      <c r="A346" s="224"/>
      <c r="B346" s="30">
        <v>21</v>
      </c>
      <c r="C346" s="1" t="s">
        <v>130</v>
      </c>
      <c r="D346" s="37">
        <v>28</v>
      </c>
      <c r="E346" s="1"/>
      <c r="F346" s="33"/>
      <c r="G346" s="1"/>
      <c r="H346" s="37"/>
      <c r="I346" s="1"/>
      <c r="J346" s="1"/>
      <c r="K346" s="58" t="s">
        <v>129</v>
      </c>
      <c r="L346" s="38"/>
      <c r="M346" s="39"/>
      <c r="N346" s="40"/>
    </row>
    <row r="347" spans="1:14" x14ac:dyDescent="0.3">
      <c r="A347" s="224"/>
      <c r="B347" s="30">
        <v>22</v>
      </c>
      <c r="C347" s="1"/>
      <c r="D347" s="37"/>
      <c r="E347" s="1"/>
      <c r="F347" s="33"/>
      <c r="G347" s="1"/>
      <c r="H347" s="37"/>
      <c r="I347" s="1"/>
      <c r="J347" s="1"/>
      <c r="K347" s="1"/>
      <c r="L347" s="38"/>
      <c r="M347" s="39"/>
      <c r="N347" s="40"/>
    </row>
    <row r="348" spans="1:14" x14ac:dyDescent="0.3">
      <c r="A348" s="224"/>
      <c r="B348" s="30">
        <v>23</v>
      </c>
      <c r="C348" s="1" t="s">
        <v>114</v>
      </c>
      <c r="D348" s="37">
        <v>13</v>
      </c>
      <c r="E348" s="1" t="s">
        <v>131</v>
      </c>
      <c r="F348" s="33"/>
      <c r="G348" s="1"/>
      <c r="H348" s="37"/>
      <c r="I348" s="1"/>
      <c r="J348" s="1"/>
      <c r="K348" s="1"/>
      <c r="L348" s="38"/>
      <c r="M348" s="39"/>
      <c r="N348" s="40"/>
    </row>
    <row r="349" spans="1:14" x14ac:dyDescent="0.3">
      <c r="A349" s="225"/>
      <c r="B349" s="30">
        <v>24</v>
      </c>
      <c r="C349" s="1" t="s">
        <v>114</v>
      </c>
      <c r="D349" s="37">
        <v>26</v>
      </c>
      <c r="E349" s="1" t="s">
        <v>131</v>
      </c>
      <c r="F349" s="33"/>
      <c r="G349" s="1"/>
      <c r="H349" s="37"/>
      <c r="I349" s="1"/>
      <c r="J349" s="1"/>
      <c r="K349" s="1"/>
      <c r="L349" s="38"/>
      <c r="M349" s="39"/>
      <c r="N349" s="40"/>
    </row>
    <row r="350" spans="1:14" x14ac:dyDescent="0.3">
      <c r="A350" s="226" t="s">
        <v>53</v>
      </c>
      <c r="B350" s="30">
        <v>25</v>
      </c>
      <c r="C350" s="1" t="s">
        <v>7</v>
      </c>
      <c r="D350" s="37">
        <v>20</v>
      </c>
      <c r="E350" s="1" t="s">
        <v>33</v>
      </c>
      <c r="F350" s="33"/>
      <c r="G350" s="1"/>
      <c r="H350" s="37"/>
      <c r="I350" s="1"/>
      <c r="J350" s="1"/>
      <c r="K350" s="58" t="s">
        <v>129</v>
      </c>
      <c r="L350" s="38"/>
      <c r="M350" s="39"/>
      <c r="N350" s="40"/>
    </row>
    <row r="351" spans="1:14" x14ac:dyDescent="0.3">
      <c r="A351" s="224"/>
      <c r="B351" s="30">
        <v>26</v>
      </c>
      <c r="C351" s="1" t="s">
        <v>96</v>
      </c>
      <c r="D351" s="37">
        <v>60</v>
      </c>
      <c r="E351" s="1" t="s">
        <v>10</v>
      </c>
      <c r="F351" s="33"/>
      <c r="G351" s="1"/>
      <c r="H351" s="37"/>
      <c r="I351" s="1"/>
      <c r="J351" s="1"/>
      <c r="K351" s="58" t="s">
        <v>129</v>
      </c>
      <c r="L351" s="38"/>
      <c r="M351" s="39"/>
      <c r="N351" s="40"/>
    </row>
    <row r="352" spans="1:14" x14ac:dyDescent="0.3">
      <c r="A352" s="224"/>
      <c r="B352" s="30">
        <v>27</v>
      </c>
      <c r="C352" s="1" t="s">
        <v>96</v>
      </c>
      <c r="D352" s="37">
        <v>3</v>
      </c>
      <c r="E352" s="1" t="s">
        <v>79</v>
      </c>
      <c r="F352" s="33"/>
      <c r="G352" s="1"/>
      <c r="H352" s="43">
        <f t="shared" ref="H352" si="33">D352*M352+F352</f>
        <v>90</v>
      </c>
      <c r="I352" s="1" t="s">
        <v>10</v>
      </c>
      <c r="J352" s="1"/>
      <c r="K352" s="58" t="s">
        <v>129</v>
      </c>
      <c r="L352" s="38" t="s">
        <v>90</v>
      </c>
      <c r="M352" s="39">
        <v>30</v>
      </c>
      <c r="N352" s="40" t="s">
        <v>10</v>
      </c>
    </row>
    <row r="353" spans="1:14" x14ac:dyDescent="0.3">
      <c r="A353" s="224"/>
      <c r="B353" s="30">
        <v>28</v>
      </c>
      <c r="C353" s="1"/>
      <c r="D353" s="37"/>
      <c r="E353" s="1"/>
      <c r="F353" s="33"/>
      <c r="G353" s="1"/>
      <c r="H353" s="37"/>
      <c r="I353" s="1"/>
      <c r="J353" s="1"/>
      <c r="K353" s="1"/>
      <c r="L353" s="38"/>
      <c r="M353" s="39"/>
      <c r="N353" s="40"/>
    </row>
    <row r="354" spans="1:14" x14ac:dyDescent="0.3">
      <c r="A354" s="224"/>
      <c r="B354" s="30">
        <v>29</v>
      </c>
      <c r="C354" s="1"/>
      <c r="D354" s="37"/>
      <c r="E354" s="1"/>
      <c r="F354" s="33"/>
      <c r="G354" s="1"/>
      <c r="H354" s="37"/>
      <c r="I354" s="1"/>
      <c r="J354" s="1"/>
      <c r="K354" s="1"/>
      <c r="L354" s="38"/>
      <c r="M354" s="39"/>
      <c r="N354" s="40"/>
    </row>
    <row r="355" spans="1:14" x14ac:dyDescent="0.3">
      <c r="A355" s="225"/>
      <c r="B355" s="30">
        <v>30</v>
      </c>
      <c r="C355" s="1" t="s">
        <v>114</v>
      </c>
      <c r="D355" s="37">
        <v>48</v>
      </c>
      <c r="E355" s="1"/>
      <c r="F355" s="33"/>
      <c r="G355" s="1"/>
      <c r="H355" s="37"/>
      <c r="I355" s="1"/>
      <c r="J355" s="1"/>
      <c r="K355" s="1"/>
      <c r="L355" s="38"/>
      <c r="M355" s="39"/>
      <c r="N355" s="40"/>
    </row>
    <row r="358" spans="1:14" ht="18" x14ac:dyDescent="0.35">
      <c r="B358" s="41" t="s">
        <v>65</v>
      </c>
    </row>
    <row r="359" spans="1:14" x14ac:dyDescent="0.3">
      <c r="A359" s="222" t="s">
        <v>48</v>
      </c>
      <c r="B359" s="222" t="s">
        <v>30</v>
      </c>
      <c r="C359" s="222" t="s">
        <v>1</v>
      </c>
      <c r="D359" s="227" t="s">
        <v>41</v>
      </c>
      <c r="E359" s="228"/>
      <c r="F359" s="228"/>
      <c r="G359" s="228"/>
      <c r="H359" s="228"/>
      <c r="I359" s="229"/>
      <c r="J359" s="230" t="s">
        <v>38</v>
      </c>
      <c r="K359" s="230"/>
      <c r="L359" s="231" t="s">
        <v>36</v>
      </c>
      <c r="M359" s="218"/>
      <c r="N359" s="232"/>
    </row>
    <row r="360" spans="1:14" ht="15" thickBot="1" x14ac:dyDescent="0.35">
      <c r="A360" s="223"/>
      <c r="B360" s="223"/>
      <c r="C360" s="223"/>
      <c r="D360" s="236"/>
      <c r="E360" s="237"/>
      <c r="F360" s="236" t="s">
        <v>56</v>
      </c>
      <c r="G360" s="237"/>
      <c r="H360" s="238" t="s">
        <v>13</v>
      </c>
      <c r="I360" s="238"/>
      <c r="J360" s="46" t="s">
        <v>39</v>
      </c>
      <c r="K360" s="47" t="s">
        <v>40</v>
      </c>
      <c r="L360" s="233"/>
      <c r="M360" s="234"/>
      <c r="N360" s="235"/>
    </row>
    <row r="361" spans="1:14" ht="15" thickTop="1" x14ac:dyDescent="0.3">
      <c r="A361" s="224" t="s">
        <v>49</v>
      </c>
      <c r="B361" s="49">
        <v>1</v>
      </c>
      <c r="C361" s="42"/>
      <c r="D361" s="43"/>
      <c r="E361" s="42"/>
      <c r="F361" s="44"/>
      <c r="G361" s="42"/>
      <c r="H361" s="43"/>
      <c r="I361" s="42"/>
      <c r="J361" s="42"/>
      <c r="K361" s="42"/>
      <c r="L361" s="45"/>
      <c r="M361" s="32"/>
      <c r="N361" s="50"/>
    </row>
    <row r="362" spans="1:14" x14ac:dyDescent="0.3">
      <c r="A362" s="224"/>
      <c r="B362" s="30">
        <v>2</v>
      </c>
      <c r="C362" s="1"/>
      <c r="D362" s="37"/>
      <c r="E362" s="1"/>
      <c r="F362" s="33"/>
      <c r="G362" s="1"/>
      <c r="H362" s="37"/>
      <c r="I362" s="1"/>
      <c r="J362" s="1"/>
      <c r="K362" s="1"/>
      <c r="L362" s="38"/>
      <c r="M362" s="39"/>
      <c r="N362" s="40"/>
    </row>
    <row r="363" spans="1:14" x14ac:dyDescent="0.3">
      <c r="A363" s="224"/>
      <c r="B363" s="30">
        <v>3</v>
      </c>
      <c r="C363" s="1"/>
      <c r="D363" s="37"/>
      <c r="E363" s="1"/>
      <c r="F363" s="33"/>
      <c r="G363" s="1"/>
      <c r="H363" s="37"/>
      <c r="I363" s="1"/>
      <c r="J363" s="1"/>
      <c r="K363" s="1"/>
      <c r="L363" s="38"/>
      <c r="M363" s="39"/>
      <c r="N363" s="40"/>
    </row>
    <row r="364" spans="1:14" x14ac:dyDescent="0.3">
      <c r="A364" s="224"/>
      <c r="B364" s="30">
        <v>4</v>
      </c>
      <c r="C364" s="1"/>
      <c r="D364" s="37"/>
      <c r="E364" s="1"/>
      <c r="F364" s="33"/>
      <c r="G364" s="1"/>
      <c r="H364" s="37"/>
      <c r="I364" s="1"/>
      <c r="J364" s="1"/>
      <c r="K364" s="1"/>
      <c r="L364" s="38"/>
      <c r="M364" s="39"/>
      <c r="N364" s="40"/>
    </row>
    <row r="365" spans="1:14" x14ac:dyDescent="0.3">
      <c r="A365" s="224"/>
      <c r="B365" s="30">
        <v>5</v>
      </c>
      <c r="C365" s="1"/>
      <c r="D365" s="37"/>
      <c r="E365" s="1"/>
      <c r="F365" s="33"/>
      <c r="G365" s="1"/>
      <c r="H365" s="37"/>
      <c r="I365" s="1"/>
      <c r="J365" s="1"/>
      <c r="K365" s="1"/>
      <c r="L365" s="38"/>
      <c r="M365" s="39"/>
      <c r="N365" s="40"/>
    </row>
    <row r="366" spans="1:14" x14ac:dyDescent="0.3">
      <c r="A366" s="225"/>
      <c r="B366" s="30">
        <v>6</v>
      </c>
      <c r="C366" s="1"/>
      <c r="D366" s="37"/>
      <c r="E366" s="1"/>
      <c r="F366" s="33"/>
      <c r="G366" s="1"/>
      <c r="H366" s="37"/>
      <c r="I366" s="1"/>
      <c r="J366" s="1"/>
      <c r="K366" s="1"/>
      <c r="L366" s="38"/>
      <c r="M366" s="39"/>
      <c r="N366" s="40"/>
    </row>
    <row r="367" spans="1:14" x14ac:dyDescent="0.3">
      <c r="A367" s="226" t="s">
        <v>50</v>
      </c>
      <c r="B367" s="30">
        <v>7</v>
      </c>
      <c r="C367" s="1"/>
      <c r="D367" s="37"/>
      <c r="E367" s="1"/>
      <c r="F367" s="33"/>
      <c r="G367" s="1"/>
      <c r="H367" s="37"/>
      <c r="I367" s="1"/>
      <c r="J367" s="1"/>
      <c r="K367" s="1"/>
      <c r="L367" s="38"/>
      <c r="M367" s="39"/>
      <c r="N367" s="40"/>
    </row>
    <row r="368" spans="1:14" x14ac:dyDescent="0.3">
      <c r="A368" s="224"/>
      <c r="B368" s="30">
        <v>8</v>
      </c>
      <c r="C368" s="1"/>
      <c r="D368" s="37"/>
      <c r="E368" s="1"/>
      <c r="F368" s="33"/>
      <c r="G368" s="1"/>
      <c r="H368" s="37"/>
      <c r="I368" s="1"/>
      <c r="J368" s="1"/>
      <c r="K368" s="1"/>
      <c r="L368" s="38"/>
      <c r="M368" s="39"/>
      <c r="N368" s="40"/>
    </row>
    <row r="369" spans="1:14" x14ac:dyDescent="0.3">
      <c r="A369" s="224"/>
      <c r="B369" s="30">
        <v>9</v>
      </c>
      <c r="C369" s="48"/>
      <c r="D369" s="37"/>
      <c r="E369" s="1"/>
      <c r="F369" s="33"/>
      <c r="G369" s="1"/>
      <c r="H369" s="37"/>
      <c r="I369" s="1"/>
      <c r="J369" s="1"/>
      <c r="K369" s="1"/>
      <c r="L369" s="38"/>
      <c r="M369" s="39"/>
      <c r="N369" s="40"/>
    </row>
    <row r="370" spans="1:14" x14ac:dyDescent="0.3">
      <c r="A370" s="224"/>
      <c r="B370" s="30">
        <v>10</v>
      </c>
      <c r="C370" s="1"/>
      <c r="D370" s="37"/>
      <c r="E370" s="1"/>
      <c r="F370" s="33"/>
      <c r="G370" s="1"/>
      <c r="H370" s="37"/>
      <c r="I370" s="1"/>
      <c r="J370" s="1"/>
      <c r="K370" s="1"/>
      <c r="L370" s="38"/>
      <c r="M370" s="39"/>
      <c r="N370" s="40"/>
    </row>
    <row r="371" spans="1:14" x14ac:dyDescent="0.3">
      <c r="A371" s="224"/>
      <c r="B371" s="30">
        <v>11</v>
      </c>
      <c r="C371" s="1"/>
      <c r="D371" s="37"/>
      <c r="E371" s="1"/>
      <c r="F371" s="33"/>
      <c r="G371" s="1"/>
      <c r="H371" s="37"/>
      <c r="I371" s="1"/>
      <c r="J371" s="1"/>
      <c r="K371" s="1"/>
      <c r="L371" s="38"/>
      <c r="M371" s="39"/>
      <c r="N371" s="40"/>
    </row>
    <row r="372" spans="1:14" x14ac:dyDescent="0.3">
      <c r="A372" s="225"/>
      <c r="B372" s="30">
        <v>12</v>
      </c>
      <c r="C372" s="1"/>
      <c r="D372" s="37"/>
      <c r="E372" s="1"/>
      <c r="F372" s="33"/>
      <c r="G372" s="1"/>
      <c r="H372" s="37"/>
      <c r="I372" s="1"/>
      <c r="J372" s="1"/>
      <c r="K372" s="1"/>
      <c r="L372" s="38"/>
      <c r="M372" s="39"/>
      <c r="N372" s="40"/>
    </row>
    <row r="373" spans="1:14" x14ac:dyDescent="0.3">
      <c r="A373" s="226" t="s">
        <v>51</v>
      </c>
      <c r="B373" s="30">
        <v>13</v>
      </c>
      <c r="C373" s="1"/>
      <c r="D373" s="37"/>
      <c r="E373" s="1"/>
      <c r="F373" s="33"/>
      <c r="G373" s="1"/>
      <c r="H373" s="37"/>
      <c r="I373" s="1"/>
      <c r="J373" s="1"/>
      <c r="K373" s="1"/>
      <c r="L373" s="38"/>
      <c r="M373" s="39"/>
      <c r="N373" s="40"/>
    </row>
    <row r="374" spans="1:14" x14ac:dyDescent="0.3">
      <c r="A374" s="224"/>
      <c r="B374" s="30">
        <v>14</v>
      </c>
      <c r="C374" s="1"/>
      <c r="D374" s="37"/>
      <c r="E374" s="1"/>
      <c r="F374" s="33"/>
      <c r="G374" s="1"/>
      <c r="H374" s="37"/>
      <c r="I374" s="1"/>
      <c r="J374" s="1"/>
      <c r="K374" s="1"/>
      <c r="L374" s="38"/>
      <c r="M374" s="39"/>
      <c r="N374" s="40"/>
    </row>
    <row r="375" spans="1:14" x14ac:dyDescent="0.3">
      <c r="A375" s="224"/>
      <c r="B375" s="30">
        <v>15</v>
      </c>
      <c r="C375" s="1"/>
      <c r="D375" s="37"/>
      <c r="E375" s="1"/>
      <c r="F375" s="33"/>
      <c r="G375" s="1"/>
      <c r="H375" s="37"/>
      <c r="I375" s="1"/>
      <c r="J375" s="1"/>
      <c r="K375" s="1"/>
      <c r="L375" s="38"/>
      <c r="M375" s="39"/>
      <c r="N375" s="40"/>
    </row>
    <row r="376" spans="1:14" x14ac:dyDescent="0.3">
      <c r="A376" s="224"/>
      <c r="B376" s="30">
        <v>16</v>
      </c>
      <c r="C376" s="1"/>
      <c r="D376" s="37"/>
      <c r="E376" s="1"/>
      <c r="F376" s="33"/>
      <c r="G376" s="1"/>
      <c r="H376" s="37"/>
      <c r="I376" s="1"/>
      <c r="J376" s="1"/>
      <c r="K376" s="1"/>
      <c r="L376" s="38"/>
      <c r="M376" s="39"/>
      <c r="N376" s="40"/>
    </row>
    <row r="377" spans="1:14" x14ac:dyDescent="0.3">
      <c r="A377" s="224"/>
      <c r="B377" s="30">
        <v>17</v>
      </c>
      <c r="C377" s="1"/>
      <c r="D377" s="37"/>
      <c r="E377" s="1"/>
      <c r="F377" s="33"/>
      <c r="G377" s="1"/>
      <c r="H377" s="37"/>
      <c r="I377" s="1"/>
      <c r="J377" s="1"/>
      <c r="K377" s="1"/>
      <c r="L377" s="38"/>
      <c r="M377" s="39"/>
      <c r="N377" s="40"/>
    </row>
    <row r="378" spans="1:14" x14ac:dyDescent="0.3">
      <c r="A378" s="225"/>
      <c r="B378" s="30">
        <v>18</v>
      </c>
      <c r="C378" s="1"/>
      <c r="D378" s="37"/>
      <c r="E378" s="1"/>
      <c r="F378" s="33"/>
      <c r="G378" s="1"/>
      <c r="H378" s="37"/>
      <c r="I378" s="1"/>
      <c r="J378" s="1"/>
      <c r="K378" s="1"/>
      <c r="L378" s="38"/>
      <c r="M378" s="39"/>
      <c r="N378" s="40"/>
    </row>
    <row r="379" spans="1:14" x14ac:dyDescent="0.3">
      <c r="A379" s="226" t="s">
        <v>52</v>
      </c>
      <c r="B379" s="30">
        <v>19</v>
      </c>
      <c r="C379" s="1"/>
      <c r="D379" s="37"/>
      <c r="E379" s="1"/>
      <c r="F379" s="33"/>
      <c r="G379" s="1"/>
      <c r="H379" s="37"/>
      <c r="I379" s="1"/>
      <c r="J379" s="1"/>
      <c r="K379" s="1"/>
      <c r="L379" s="38"/>
      <c r="M379" s="39"/>
      <c r="N379" s="40"/>
    </row>
    <row r="380" spans="1:14" x14ac:dyDescent="0.3">
      <c r="A380" s="224"/>
      <c r="B380" s="30">
        <v>20</v>
      </c>
      <c r="C380" s="1"/>
      <c r="D380" s="37"/>
      <c r="E380" s="1"/>
      <c r="F380" s="33"/>
      <c r="G380" s="1"/>
      <c r="H380" s="37"/>
      <c r="I380" s="1"/>
      <c r="J380" s="1"/>
      <c r="K380" s="1"/>
      <c r="L380" s="38"/>
      <c r="M380" s="39"/>
      <c r="N380" s="40"/>
    </row>
    <row r="381" spans="1:14" x14ac:dyDescent="0.3">
      <c r="A381" s="224"/>
      <c r="B381" s="30">
        <v>21</v>
      </c>
      <c r="C381" s="1"/>
      <c r="D381" s="37"/>
      <c r="E381" s="1"/>
      <c r="F381" s="33"/>
      <c r="G381" s="1"/>
      <c r="H381" s="37"/>
      <c r="I381" s="1"/>
      <c r="J381" s="1"/>
      <c r="K381" s="1"/>
      <c r="L381" s="38"/>
      <c r="M381" s="39"/>
      <c r="N381" s="40"/>
    </row>
    <row r="382" spans="1:14" x14ac:dyDescent="0.3">
      <c r="A382" s="224"/>
      <c r="B382" s="30">
        <v>22</v>
      </c>
      <c r="C382" s="1"/>
      <c r="D382" s="37"/>
      <c r="E382" s="1"/>
      <c r="F382" s="33"/>
      <c r="G382" s="1"/>
      <c r="H382" s="37"/>
      <c r="I382" s="1"/>
      <c r="J382" s="1"/>
      <c r="K382" s="1"/>
      <c r="L382" s="38"/>
      <c r="M382" s="39"/>
      <c r="N382" s="40"/>
    </row>
    <row r="383" spans="1:14" x14ac:dyDescent="0.3">
      <c r="A383" s="224"/>
      <c r="B383" s="30">
        <v>23</v>
      </c>
      <c r="C383" s="1"/>
      <c r="D383" s="37"/>
      <c r="E383" s="1"/>
      <c r="F383" s="33"/>
      <c r="G383" s="1"/>
      <c r="H383" s="37"/>
      <c r="I383" s="1"/>
      <c r="J383" s="1"/>
      <c r="K383" s="1"/>
      <c r="L383" s="38"/>
      <c r="M383" s="39"/>
      <c r="N383" s="40"/>
    </row>
    <row r="384" spans="1:14" x14ac:dyDescent="0.3">
      <c r="A384" s="225"/>
      <c r="B384" s="30">
        <v>24</v>
      </c>
      <c r="C384" s="1"/>
      <c r="D384" s="37"/>
      <c r="E384" s="1"/>
      <c r="F384" s="33"/>
      <c r="G384" s="1"/>
      <c r="H384" s="37"/>
      <c r="I384" s="1"/>
      <c r="J384" s="1"/>
      <c r="K384" s="1"/>
      <c r="L384" s="38"/>
      <c r="M384" s="39"/>
      <c r="N384" s="40"/>
    </row>
    <row r="385" spans="1:14" x14ac:dyDescent="0.3">
      <c r="A385" s="226" t="s">
        <v>53</v>
      </c>
      <c r="B385" s="30">
        <v>25</v>
      </c>
      <c r="C385" s="1"/>
      <c r="D385" s="37"/>
      <c r="E385" s="1"/>
      <c r="F385" s="33"/>
      <c r="G385" s="1"/>
      <c r="H385" s="37"/>
      <c r="I385" s="1"/>
      <c r="J385" s="1"/>
      <c r="K385" s="1"/>
      <c r="L385" s="38"/>
      <c r="M385" s="39"/>
      <c r="N385" s="40"/>
    </row>
    <row r="386" spans="1:14" x14ac:dyDescent="0.3">
      <c r="A386" s="224"/>
      <c r="B386" s="30">
        <v>26</v>
      </c>
      <c r="C386" s="1"/>
      <c r="D386" s="37"/>
      <c r="E386" s="1"/>
      <c r="F386" s="33"/>
      <c r="G386" s="1"/>
      <c r="H386" s="37"/>
      <c r="I386" s="1"/>
      <c r="J386" s="1"/>
      <c r="K386" s="1"/>
      <c r="L386" s="38"/>
      <c r="M386" s="39"/>
      <c r="N386" s="40"/>
    </row>
    <row r="387" spans="1:14" x14ac:dyDescent="0.3">
      <c r="A387" s="224"/>
      <c r="B387" s="30">
        <v>27</v>
      </c>
      <c r="C387" s="1"/>
      <c r="D387" s="37"/>
      <c r="E387" s="1"/>
      <c r="F387" s="33"/>
      <c r="G387" s="1"/>
      <c r="H387" s="37"/>
      <c r="I387" s="1"/>
      <c r="J387" s="1"/>
      <c r="K387" s="1"/>
      <c r="L387" s="38"/>
      <c r="M387" s="39"/>
      <c r="N387" s="40"/>
    </row>
    <row r="388" spans="1:14" x14ac:dyDescent="0.3">
      <c r="A388" s="224"/>
      <c r="B388" s="30">
        <v>28</v>
      </c>
      <c r="C388" s="1"/>
      <c r="D388" s="37"/>
      <c r="E388" s="1"/>
      <c r="F388" s="33"/>
      <c r="G388" s="1"/>
      <c r="H388" s="37"/>
      <c r="I388" s="1"/>
      <c r="J388" s="1"/>
      <c r="K388" s="1"/>
      <c r="L388" s="38"/>
      <c r="M388" s="39"/>
      <c r="N388" s="40"/>
    </row>
    <row r="389" spans="1:14" x14ac:dyDescent="0.3">
      <c r="A389" s="224"/>
      <c r="B389" s="30">
        <v>29</v>
      </c>
      <c r="C389" s="1"/>
      <c r="D389" s="37"/>
      <c r="E389" s="1"/>
      <c r="F389" s="33"/>
      <c r="G389" s="1"/>
      <c r="H389" s="37"/>
      <c r="I389" s="1"/>
      <c r="J389" s="1"/>
      <c r="K389" s="1"/>
      <c r="L389" s="38"/>
      <c r="M389" s="39"/>
      <c r="N389" s="40"/>
    </row>
    <row r="390" spans="1:14" x14ac:dyDescent="0.3">
      <c r="A390" s="225"/>
      <c r="B390" s="30">
        <v>30</v>
      </c>
      <c r="C390" s="1"/>
      <c r="D390" s="37"/>
      <c r="E390" s="1"/>
      <c r="F390" s="33"/>
      <c r="G390" s="1"/>
      <c r="H390" s="37"/>
      <c r="I390" s="1"/>
      <c r="J390" s="1"/>
      <c r="K390" s="1"/>
      <c r="L390" s="38"/>
      <c r="M390" s="39"/>
      <c r="N390" s="40"/>
    </row>
    <row r="393" spans="1:14" ht="18" x14ac:dyDescent="0.35">
      <c r="B393" s="41" t="s">
        <v>66</v>
      </c>
    </row>
    <row r="394" spans="1:14" x14ac:dyDescent="0.3">
      <c r="A394" s="222" t="s">
        <v>48</v>
      </c>
      <c r="B394" s="222" t="s">
        <v>30</v>
      </c>
      <c r="C394" s="222" t="s">
        <v>1</v>
      </c>
      <c r="D394" s="227" t="s">
        <v>41</v>
      </c>
      <c r="E394" s="228"/>
      <c r="F394" s="228"/>
      <c r="G394" s="228"/>
      <c r="H394" s="228"/>
      <c r="I394" s="229"/>
      <c r="J394" s="230" t="s">
        <v>38</v>
      </c>
      <c r="K394" s="230"/>
      <c r="L394" s="231" t="s">
        <v>36</v>
      </c>
      <c r="M394" s="218"/>
      <c r="N394" s="232"/>
    </row>
    <row r="395" spans="1:14" ht="15" thickBot="1" x14ac:dyDescent="0.35">
      <c r="A395" s="223"/>
      <c r="B395" s="223"/>
      <c r="C395" s="223"/>
      <c r="D395" s="236"/>
      <c r="E395" s="237"/>
      <c r="F395" s="236" t="s">
        <v>56</v>
      </c>
      <c r="G395" s="237"/>
      <c r="H395" s="238" t="s">
        <v>13</v>
      </c>
      <c r="I395" s="238"/>
      <c r="J395" s="46" t="s">
        <v>39</v>
      </c>
      <c r="K395" s="47" t="s">
        <v>40</v>
      </c>
      <c r="L395" s="233"/>
      <c r="M395" s="234"/>
      <c r="N395" s="235"/>
    </row>
    <row r="396" spans="1:14" ht="15" thickTop="1" x14ac:dyDescent="0.3">
      <c r="A396" s="224" t="s">
        <v>49</v>
      </c>
      <c r="B396" s="49">
        <v>1</v>
      </c>
      <c r="C396" s="42"/>
      <c r="D396" s="43"/>
      <c r="E396" s="42"/>
      <c r="F396" s="44"/>
      <c r="G396" s="42"/>
      <c r="H396" s="43"/>
      <c r="I396" s="42"/>
      <c r="J396" s="42"/>
      <c r="K396" s="42"/>
      <c r="L396" s="45"/>
      <c r="M396" s="32"/>
      <c r="N396" s="50"/>
    </row>
    <row r="397" spans="1:14" x14ac:dyDescent="0.3">
      <c r="A397" s="224"/>
      <c r="B397" s="30">
        <v>2</v>
      </c>
      <c r="C397" s="1"/>
      <c r="D397" s="37"/>
      <c r="E397" s="1"/>
      <c r="F397" s="33"/>
      <c r="G397" s="1"/>
      <c r="H397" s="37"/>
      <c r="I397" s="1"/>
      <c r="J397" s="1"/>
      <c r="K397" s="1"/>
      <c r="L397" s="38"/>
      <c r="M397" s="39"/>
      <c r="N397" s="40"/>
    </row>
    <row r="398" spans="1:14" x14ac:dyDescent="0.3">
      <c r="A398" s="224"/>
      <c r="B398" s="30">
        <v>3</v>
      </c>
      <c r="C398" s="1"/>
      <c r="D398" s="37"/>
      <c r="E398" s="1"/>
      <c r="F398" s="33"/>
      <c r="G398" s="1"/>
      <c r="H398" s="37"/>
      <c r="I398" s="1"/>
      <c r="J398" s="1"/>
      <c r="K398" s="1"/>
      <c r="L398" s="38"/>
      <c r="M398" s="39"/>
      <c r="N398" s="40"/>
    </row>
    <row r="399" spans="1:14" x14ac:dyDescent="0.3">
      <c r="A399" s="224"/>
      <c r="B399" s="30">
        <v>4</v>
      </c>
      <c r="C399" s="1"/>
      <c r="D399" s="37"/>
      <c r="E399" s="1"/>
      <c r="F399" s="33"/>
      <c r="G399" s="1"/>
      <c r="H399" s="37"/>
      <c r="I399" s="1"/>
      <c r="J399" s="1"/>
      <c r="K399" s="1"/>
      <c r="L399" s="38"/>
      <c r="M399" s="39"/>
      <c r="N399" s="40"/>
    </row>
    <row r="400" spans="1:14" x14ac:dyDescent="0.3">
      <c r="A400" s="224"/>
      <c r="B400" s="30">
        <v>5</v>
      </c>
      <c r="C400" s="1"/>
      <c r="D400" s="37"/>
      <c r="E400" s="1"/>
      <c r="F400" s="33"/>
      <c r="G400" s="1"/>
      <c r="H400" s="37"/>
      <c r="I400" s="1"/>
      <c r="J400" s="1"/>
      <c r="K400" s="1"/>
      <c r="L400" s="38"/>
      <c r="M400" s="39"/>
      <c r="N400" s="40"/>
    </row>
    <row r="401" spans="1:14" x14ac:dyDescent="0.3">
      <c r="A401" s="225"/>
      <c r="B401" s="30">
        <v>6</v>
      </c>
      <c r="C401" s="1"/>
      <c r="D401" s="37"/>
      <c r="E401" s="1"/>
      <c r="F401" s="33"/>
      <c r="G401" s="1"/>
      <c r="H401" s="37"/>
      <c r="I401" s="1"/>
      <c r="J401" s="1"/>
      <c r="K401" s="1"/>
      <c r="L401" s="38"/>
      <c r="M401" s="39"/>
      <c r="N401" s="40"/>
    </row>
    <row r="402" spans="1:14" x14ac:dyDescent="0.3">
      <c r="A402" s="226" t="s">
        <v>50</v>
      </c>
      <c r="B402" s="30">
        <v>7</v>
      </c>
      <c r="C402" s="1"/>
      <c r="D402" s="37"/>
      <c r="E402" s="1"/>
      <c r="F402" s="33"/>
      <c r="G402" s="1"/>
      <c r="H402" s="37"/>
      <c r="I402" s="1"/>
      <c r="J402" s="1"/>
      <c r="K402" s="1"/>
      <c r="L402" s="38"/>
      <c r="M402" s="39"/>
      <c r="N402" s="40"/>
    </row>
    <row r="403" spans="1:14" x14ac:dyDescent="0.3">
      <c r="A403" s="224"/>
      <c r="B403" s="30">
        <v>8</v>
      </c>
      <c r="C403" s="1"/>
      <c r="D403" s="37"/>
      <c r="E403" s="1"/>
      <c r="F403" s="33"/>
      <c r="G403" s="1"/>
      <c r="H403" s="37"/>
      <c r="I403" s="1"/>
      <c r="J403" s="1"/>
      <c r="K403" s="1"/>
      <c r="L403" s="38"/>
      <c r="M403" s="39"/>
      <c r="N403" s="40"/>
    </row>
    <row r="404" spans="1:14" x14ac:dyDescent="0.3">
      <c r="A404" s="224"/>
      <c r="B404" s="30">
        <v>9</v>
      </c>
      <c r="C404" s="48"/>
      <c r="D404" s="37"/>
      <c r="E404" s="1"/>
      <c r="F404" s="33"/>
      <c r="G404" s="1"/>
      <c r="H404" s="37"/>
      <c r="I404" s="1"/>
      <c r="J404" s="1"/>
      <c r="K404" s="1"/>
      <c r="L404" s="38"/>
      <c r="M404" s="39"/>
      <c r="N404" s="40"/>
    </row>
    <row r="405" spans="1:14" x14ac:dyDescent="0.3">
      <c r="A405" s="224"/>
      <c r="B405" s="30">
        <v>10</v>
      </c>
      <c r="C405" s="1"/>
      <c r="D405" s="37"/>
      <c r="E405" s="1"/>
      <c r="F405" s="33"/>
      <c r="G405" s="1"/>
      <c r="H405" s="37"/>
      <c r="I405" s="1"/>
      <c r="J405" s="1"/>
      <c r="K405" s="1"/>
      <c r="L405" s="38"/>
      <c r="M405" s="39"/>
      <c r="N405" s="40"/>
    </row>
    <row r="406" spans="1:14" x14ac:dyDescent="0.3">
      <c r="A406" s="224"/>
      <c r="B406" s="30">
        <v>11</v>
      </c>
      <c r="C406" s="1"/>
      <c r="D406" s="37"/>
      <c r="E406" s="1"/>
      <c r="F406" s="33"/>
      <c r="G406" s="1"/>
      <c r="H406" s="37"/>
      <c r="I406" s="1"/>
      <c r="J406" s="1"/>
      <c r="K406" s="1"/>
      <c r="L406" s="38"/>
      <c r="M406" s="39"/>
      <c r="N406" s="40"/>
    </row>
    <row r="407" spans="1:14" x14ac:dyDescent="0.3">
      <c r="A407" s="225"/>
      <c r="B407" s="30">
        <v>12</v>
      </c>
      <c r="C407" s="1"/>
      <c r="D407" s="37"/>
      <c r="E407" s="1"/>
      <c r="F407" s="33"/>
      <c r="G407" s="1"/>
      <c r="H407" s="37"/>
      <c r="I407" s="1"/>
      <c r="J407" s="1"/>
      <c r="K407" s="1"/>
      <c r="L407" s="38"/>
      <c r="M407" s="39"/>
      <c r="N407" s="40"/>
    </row>
    <row r="408" spans="1:14" x14ac:dyDescent="0.3">
      <c r="A408" s="226" t="s">
        <v>51</v>
      </c>
      <c r="B408" s="30">
        <v>13</v>
      </c>
      <c r="C408" s="1"/>
      <c r="D408" s="37"/>
      <c r="E408" s="1"/>
      <c r="F408" s="33"/>
      <c r="G408" s="1"/>
      <c r="H408" s="37"/>
      <c r="I408" s="1"/>
      <c r="J408" s="1"/>
      <c r="K408" s="1"/>
      <c r="L408" s="38"/>
      <c r="M408" s="39"/>
      <c r="N408" s="40"/>
    </row>
    <row r="409" spans="1:14" x14ac:dyDescent="0.3">
      <c r="A409" s="224"/>
      <c r="B409" s="30">
        <v>14</v>
      </c>
      <c r="C409" s="1"/>
      <c r="D409" s="37"/>
      <c r="E409" s="1"/>
      <c r="F409" s="33"/>
      <c r="G409" s="1"/>
      <c r="H409" s="37"/>
      <c r="I409" s="1"/>
      <c r="J409" s="1"/>
      <c r="K409" s="1"/>
      <c r="L409" s="38"/>
      <c r="M409" s="39"/>
      <c r="N409" s="40"/>
    </row>
    <row r="410" spans="1:14" x14ac:dyDescent="0.3">
      <c r="A410" s="224"/>
      <c r="B410" s="30">
        <v>15</v>
      </c>
      <c r="C410" s="1"/>
      <c r="D410" s="37"/>
      <c r="E410" s="1"/>
      <c r="F410" s="33"/>
      <c r="G410" s="1"/>
      <c r="H410" s="37"/>
      <c r="I410" s="1"/>
      <c r="J410" s="1"/>
      <c r="K410" s="1"/>
      <c r="L410" s="38"/>
      <c r="M410" s="39"/>
      <c r="N410" s="40"/>
    </row>
    <row r="411" spans="1:14" x14ac:dyDescent="0.3">
      <c r="A411" s="224"/>
      <c r="B411" s="30">
        <v>16</v>
      </c>
      <c r="C411" s="1"/>
      <c r="D411" s="37"/>
      <c r="E411" s="1"/>
      <c r="F411" s="33"/>
      <c r="G411" s="1"/>
      <c r="H411" s="37"/>
      <c r="I411" s="1"/>
      <c r="J411" s="1"/>
      <c r="K411" s="1"/>
      <c r="L411" s="38"/>
      <c r="M411" s="39"/>
      <c r="N411" s="40"/>
    </row>
    <row r="412" spans="1:14" x14ac:dyDescent="0.3">
      <c r="A412" s="224"/>
      <c r="B412" s="30">
        <v>17</v>
      </c>
      <c r="C412" s="1"/>
      <c r="D412" s="37"/>
      <c r="E412" s="1"/>
      <c r="F412" s="33"/>
      <c r="G412" s="1"/>
      <c r="H412" s="37"/>
      <c r="I412" s="1"/>
      <c r="J412" s="1"/>
      <c r="K412" s="1"/>
      <c r="L412" s="38"/>
      <c r="M412" s="39"/>
      <c r="N412" s="40"/>
    </row>
    <row r="413" spans="1:14" x14ac:dyDescent="0.3">
      <c r="A413" s="225"/>
      <c r="B413" s="30">
        <v>18</v>
      </c>
      <c r="C413" s="1"/>
      <c r="D413" s="37"/>
      <c r="E413" s="1"/>
      <c r="F413" s="33"/>
      <c r="G413" s="1"/>
      <c r="H413" s="37"/>
      <c r="I413" s="1"/>
      <c r="J413" s="1"/>
      <c r="K413" s="1"/>
      <c r="L413" s="38"/>
      <c r="M413" s="39"/>
      <c r="N413" s="40"/>
    </row>
    <row r="414" spans="1:14" x14ac:dyDescent="0.3">
      <c r="A414" s="226" t="s">
        <v>52</v>
      </c>
      <c r="B414" s="30">
        <v>19</v>
      </c>
      <c r="C414" s="1"/>
      <c r="D414" s="37"/>
      <c r="E414" s="1"/>
      <c r="F414" s="33"/>
      <c r="G414" s="1"/>
      <c r="H414" s="37"/>
      <c r="I414" s="1"/>
      <c r="J414" s="1"/>
      <c r="K414" s="1"/>
      <c r="L414" s="38"/>
      <c r="M414" s="39"/>
      <c r="N414" s="40"/>
    </row>
    <row r="415" spans="1:14" x14ac:dyDescent="0.3">
      <c r="A415" s="224"/>
      <c r="B415" s="30">
        <v>20</v>
      </c>
      <c r="C415" s="1"/>
      <c r="D415" s="37"/>
      <c r="E415" s="1"/>
      <c r="F415" s="33"/>
      <c r="G415" s="1"/>
      <c r="H415" s="37"/>
      <c r="I415" s="1"/>
      <c r="J415" s="1"/>
      <c r="K415" s="1"/>
      <c r="L415" s="38"/>
      <c r="M415" s="39"/>
      <c r="N415" s="40"/>
    </row>
    <row r="416" spans="1:14" x14ac:dyDescent="0.3">
      <c r="A416" s="224"/>
      <c r="B416" s="30">
        <v>21</v>
      </c>
      <c r="C416" s="1"/>
      <c r="D416" s="37"/>
      <c r="E416" s="1"/>
      <c r="F416" s="33"/>
      <c r="G416" s="1"/>
      <c r="H416" s="37"/>
      <c r="I416" s="1"/>
      <c r="J416" s="1"/>
      <c r="K416" s="1"/>
      <c r="L416" s="38"/>
      <c r="M416" s="39"/>
      <c r="N416" s="40"/>
    </row>
    <row r="417" spans="1:14" x14ac:dyDescent="0.3">
      <c r="A417" s="224"/>
      <c r="B417" s="30">
        <v>22</v>
      </c>
      <c r="C417" s="1"/>
      <c r="D417" s="37"/>
      <c r="E417" s="1"/>
      <c r="F417" s="33"/>
      <c r="G417" s="1"/>
      <c r="H417" s="37"/>
      <c r="I417" s="1"/>
      <c r="J417" s="1"/>
      <c r="K417" s="1"/>
      <c r="L417" s="38"/>
      <c r="M417" s="39"/>
      <c r="N417" s="40"/>
    </row>
    <row r="418" spans="1:14" x14ac:dyDescent="0.3">
      <c r="A418" s="224"/>
      <c r="B418" s="30">
        <v>23</v>
      </c>
      <c r="C418" s="1"/>
      <c r="D418" s="37"/>
      <c r="E418" s="1"/>
      <c r="F418" s="33"/>
      <c r="G418" s="1"/>
      <c r="H418" s="37"/>
      <c r="I418" s="1"/>
      <c r="J418" s="1"/>
      <c r="K418" s="1"/>
      <c r="L418" s="38"/>
      <c r="M418" s="39"/>
      <c r="N418" s="40"/>
    </row>
    <row r="419" spans="1:14" x14ac:dyDescent="0.3">
      <c r="A419" s="225"/>
      <c r="B419" s="30">
        <v>24</v>
      </c>
      <c r="C419" s="1"/>
      <c r="D419" s="37"/>
      <c r="E419" s="1"/>
      <c r="F419" s="33"/>
      <c r="G419" s="1"/>
      <c r="H419" s="37"/>
      <c r="I419" s="1"/>
      <c r="J419" s="1"/>
      <c r="K419" s="1"/>
      <c r="L419" s="38"/>
      <c r="M419" s="39"/>
      <c r="N419" s="40"/>
    </row>
    <row r="420" spans="1:14" x14ac:dyDescent="0.3">
      <c r="A420" s="226" t="s">
        <v>53</v>
      </c>
      <c r="B420" s="30">
        <v>25</v>
      </c>
      <c r="C420" s="1"/>
      <c r="D420" s="37"/>
      <c r="E420" s="1"/>
      <c r="F420" s="33"/>
      <c r="G420" s="1"/>
      <c r="H420" s="37"/>
      <c r="I420" s="1"/>
      <c r="J420" s="1"/>
      <c r="K420" s="1"/>
      <c r="L420" s="38"/>
      <c r="M420" s="39"/>
      <c r="N420" s="40"/>
    </row>
    <row r="421" spans="1:14" x14ac:dyDescent="0.3">
      <c r="A421" s="224"/>
      <c r="B421" s="30">
        <v>26</v>
      </c>
      <c r="C421" s="1"/>
      <c r="D421" s="37"/>
      <c r="E421" s="1"/>
      <c r="F421" s="33"/>
      <c r="G421" s="1"/>
      <c r="H421" s="37"/>
      <c r="I421" s="1"/>
      <c r="J421" s="1"/>
      <c r="K421" s="1"/>
      <c r="L421" s="38"/>
      <c r="M421" s="39"/>
      <c r="N421" s="40"/>
    </row>
    <row r="422" spans="1:14" x14ac:dyDescent="0.3">
      <c r="A422" s="224"/>
      <c r="B422" s="30">
        <v>27</v>
      </c>
      <c r="C422" s="1"/>
      <c r="D422" s="37"/>
      <c r="E422" s="1"/>
      <c r="F422" s="33"/>
      <c r="G422" s="1"/>
      <c r="H422" s="37"/>
      <c r="I422" s="1"/>
      <c r="J422" s="1"/>
      <c r="K422" s="1"/>
      <c r="L422" s="38"/>
      <c r="M422" s="39"/>
      <c r="N422" s="40"/>
    </row>
    <row r="423" spans="1:14" x14ac:dyDescent="0.3">
      <c r="A423" s="224"/>
      <c r="B423" s="30">
        <v>28</v>
      </c>
      <c r="C423" s="1"/>
      <c r="D423" s="37"/>
      <c r="E423" s="1"/>
      <c r="F423" s="33"/>
      <c r="G423" s="1"/>
      <c r="H423" s="37"/>
      <c r="I423" s="1"/>
      <c r="J423" s="1"/>
      <c r="K423" s="1"/>
      <c r="L423" s="38"/>
      <c r="M423" s="39"/>
      <c r="N423" s="40"/>
    </row>
    <row r="424" spans="1:14" x14ac:dyDescent="0.3">
      <c r="A424" s="224"/>
      <c r="B424" s="30">
        <v>29</v>
      </c>
      <c r="C424" s="1"/>
      <c r="D424" s="37"/>
      <c r="E424" s="1"/>
      <c r="F424" s="33"/>
      <c r="G424" s="1"/>
      <c r="H424" s="37"/>
      <c r="I424" s="1"/>
      <c r="J424" s="1"/>
      <c r="K424" s="1"/>
      <c r="L424" s="38"/>
      <c r="M424" s="39"/>
      <c r="N424" s="40"/>
    </row>
    <row r="425" spans="1:14" x14ac:dyDescent="0.3">
      <c r="A425" s="225"/>
      <c r="B425" s="30">
        <v>30</v>
      </c>
      <c r="C425" s="1"/>
      <c r="D425" s="37"/>
      <c r="E425" s="1"/>
      <c r="F425" s="33"/>
      <c r="G425" s="1"/>
      <c r="H425" s="37"/>
      <c r="I425" s="1"/>
      <c r="J425" s="1"/>
      <c r="K425" s="1"/>
      <c r="L425" s="38"/>
      <c r="M425" s="39"/>
      <c r="N425" s="40"/>
    </row>
  </sheetData>
  <mergeCells count="240">
    <mergeCell ref="L289:N290"/>
    <mergeCell ref="D290:E290"/>
    <mergeCell ref="F290:G290"/>
    <mergeCell ref="H290:I290"/>
    <mergeCell ref="L281:L285"/>
    <mergeCell ref="M281:M285"/>
    <mergeCell ref="N281:N285"/>
    <mergeCell ref="C281:C285"/>
    <mergeCell ref="D281:D285"/>
    <mergeCell ref="E281:E285"/>
    <mergeCell ref="F281:F285"/>
    <mergeCell ref="G281:G285"/>
    <mergeCell ref="H281:H285"/>
    <mergeCell ref="I281:I285"/>
    <mergeCell ref="J281:J285"/>
    <mergeCell ref="K281:K285"/>
    <mergeCell ref="A131:A139"/>
    <mergeCell ref="H101:H105"/>
    <mergeCell ref="I101:I105"/>
    <mergeCell ref="N154:N155"/>
    <mergeCell ref="L154:L155"/>
    <mergeCell ref="K154:K155"/>
    <mergeCell ref="J154:J155"/>
    <mergeCell ref="I154:I155"/>
    <mergeCell ref="G154:G155"/>
    <mergeCell ref="F154:F155"/>
    <mergeCell ref="E154:E155"/>
    <mergeCell ref="C154:C155"/>
    <mergeCell ref="M154:M155"/>
    <mergeCell ref="H154:H155"/>
    <mergeCell ref="D154:D155"/>
    <mergeCell ref="K101:K105"/>
    <mergeCell ref="J101:J105"/>
    <mergeCell ref="G101:G105"/>
    <mergeCell ref="F101:F105"/>
    <mergeCell ref="A125:A130"/>
    <mergeCell ref="A140:A145"/>
    <mergeCell ref="L110:N111"/>
    <mergeCell ref="D111:E111"/>
    <mergeCell ref="F111:G111"/>
    <mergeCell ref="A24:A30"/>
    <mergeCell ref="J2:K2"/>
    <mergeCell ref="H3:I3"/>
    <mergeCell ref="D2:I2"/>
    <mergeCell ref="K123:K124"/>
    <mergeCell ref="J123:J124"/>
    <mergeCell ref="I123:I124"/>
    <mergeCell ref="H123:H124"/>
    <mergeCell ref="G123:G124"/>
    <mergeCell ref="F123:F124"/>
    <mergeCell ref="A60:A65"/>
    <mergeCell ref="A66:A71"/>
    <mergeCell ref="F3:G3"/>
    <mergeCell ref="D3:E3"/>
    <mergeCell ref="D41:E41"/>
    <mergeCell ref="F41:G41"/>
    <mergeCell ref="B2:B3"/>
    <mergeCell ref="B40:B41"/>
    <mergeCell ref="A31:A36"/>
    <mergeCell ref="C2:C3"/>
    <mergeCell ref="A2:A3"/>
    <mergeCell ref="A112:A117"/>
    <mergeCell ref="A118:A124"/>
    <mergeCell ref="J110:K110"/>
    <mergeCell ref="L40:N41"/>
    <mergeCell ref="H41:I41"/>
    <mergeCell ref="A42:A47"/>
    <mergeCell ref="A48:A53"/>
    <mergeCell ref="A54:A59"/>
    <mergeCell ref="A40:A41"/>
    <mergeCell ref="C40:C41"/>
    <mergeCell ref="D40:I40"/>
    <mergeCell ref="J40:K40"/>
    <mergeCell ref="L2:N3"/>
    <mergeCell ref="A4:A11"/>
    <mergeCell ref="A12:A17"/>
    <mergeCell ref="A18:A23"/>
    <mergeCell ref="A83:A88"/>
    <mergeCell ref="A89:A94"/>
    <mergeCell ref="A95:A100"/>
    <mergeCell ref="A101:A106"/>
    <mergeCell ref="A110:A111"/>
    <mergeCell ref="L75:N76"/>
    <mergeCell ref="D76:E76"/>
    <mergeCell ref="F76:G76"/>
    <mergeCell ref="H76:I76"/>
    <mergeCell ref="A77:A82"/>
    <mergeCell ref="B75:B76"/>
    <mergeCell ref="A75:A76"/>
    <mergeCell ref="C75:C76"/>
    <mergeCell ref="D75:I75"/>
    <mergeCell ref="J75:K75"/>
    <mergeCell ref="N101:N105"/>
    <mergeCell ref="M101:M105"/>
    <mergeCell ref="L101:L105"/>
    <mergeCell ref="C110:C111"/>
    <mergeCell ref="D110:I110"/>
    <mergeCell ref="J148:K148"/>
    <mergeCell ref="H111:I111"/>
    <mergeCell ref="C129:C130"/>
    <mergeCell ref="K129:K130"/>
    <mergeCell ref="J129:J130"/>
    <mergeCell ref="I129:I130"/>
    <mergeCell ref="H129:H130"/>
    <mergeCell ref="G129:G130"/>
    <mergeCell ref="F129:F130"/>
    <mergeCell ref="E129:E130"/>
    <mergeCell ref="D129:D130"/>
    <mergeCell ref="A209:A214"/>
    <mergeCell ref="C183:C184"/>
    <mergeCell ref="D183:I183"/>
    <mergeCell ref="J183:K183"/>
    <mergeCell ref="L183:N184"/>
    <mergeCell ref="D184:E184"/>
    <mergeCell ref="F184:G184"/>
    <mergeCell ref="H184:I184"/>
    <mergeCell ref="N129:N130"/>
    <mergeCell ref="M129:M130"/>
    <mergeCell ref="L129:L130"/>
    <mergeCell ref="A156:A161"/>
    <mergeCell ref="A162:A167"/>
    <mergeCell ref="A168:A173"/>
    <mergeCell ref="A174:A179"/>
    <mergeCell ref="A183:A184"/>
    <mergeCell ref="L148:N149"/>
    <mergeCell ref="D149:E149"/>
    <mergeCell ref="F149:G149"/>
    <mergeCell ref="H149:I149"/>
    <mergeCell ref="A150:A155"/>
    <mergeCell ref="A148:A149"/>
    <mergeCell ref="C148:C149"/>
    <mergeCell ref="D148:I148"/>
    <mergeCell ref="L218:N219"/>
    <mergeCell ref="D219:E219"/>
    <mergeCell ref="F219:G219"/>
    <mergeCell ref="H219:I219"/>
    <mergeCell ref="A220:A225"/>
    <mergeCell ref="A218:A219"/>
    <mergeCell ref="C218:C219"/>
    <mergeCell ref="D218:I218"/>
    <mergeCell ref="J218:K218"/>
    <mergeCell ref="C253:C254"/>
    <mergeCell ref="D253:I253"/>
    <mergeCell ref="J253:K253"/>
    <mergeCell ref="L253:N254"/>
    <mergeCell ref="D254:E254"/>
    <mergeCell ref="F254:G254"/>
    <mergeCell ref="H254:I254"/>
    <mergeCell ref="A226:A231"/>
    <mergeCell ref="A232:A237"/>
    <mergeCell ref="A238:A243"/>
    <mergeCell ref="A244:A249"/>
    <mergeCell ref="A253:A254"/>
    <mergeCell ref="A291:A296"/>
    <mergeCell ref="B289:B290"/>
    <mergeCell ref="A289:A290"/>
    <mergeCell ref="C289:C290"/>
    <mergeCell ref="D289:I289"/>
    <mergeCell ref="J289:K289"/>
    <mergeCell ref="C324:C325"/>
    <mergeCell ref="D324:I324"/>
    <mergeCell ref="J324:K324"/>
    <mergeCell ref="C303:C304"/>
    <mergeCell ref="L324:N325"/>
    <mergeCell ref="D325:E325"/>
    <mergeCell ref="F325:G325"/>
    <mergeCell ref="H325:I325"/>
    <mergeCell ref="A297:A302"/>
    <mergeCell ref="A303:A308"/>
    <mergeCell ref="A309:A314"/>
    <mergeCell ref="A315:A320"/>
    <mergeCell ref="A324:A325"/>
    <mergeCell ref="B324:B325"/>
    <mergeCell ref="N303:N304"/>
    <mergeCell ref="M303:M304"/>
    <mergeCell ref="L303:L304"/>
    <mergeCell ref="K303:K304"/>
    <mergeCell ref="J303:J304"/>
    <mergeCell ref="I303:I304"/>
    <mergeCell ref="H303:H304"/>
    <mergeCell ref="G303:G304"/>
    <mergeCell ref="F303:F304"/>
    <mergeCell ref="E303:E304"/>
    <mergeCell ref="D303:D304"/>
    <mergeCell ref="L359:N360"/>
    <mergeCell ref="D360:E360"/>
    <mergeCell ref="F360:G360"/>
    <mergeCell ref="H360:I360"/>
    <mergeCell ref="A361:A366"/>
    <mergeCell ref="A359:A360"/>
    <mergeCell ref="C359:C360"/>
    <mergeCell ref="D359:I359"/>
    <mergeCell ref="J359:K359"/>
    <mergeCell ref="B359:B360"/>
    <mergeCell ref="A402:A407"/>
    <mergeCell ref="A408:A413"/>
    <mergeCell ref="A414:A419"/>
    <mergeCell ref="A420:A425"/>
    <mergeCell ref="C394:C395"/>
    <mergeCell ref="D394:I394"/>
    <mergeCell ref="J394:K394"/>
    <mergeCell ref="L394:N395"/>
    <mergeCell ref="D395:E395"/>
    <mergeCell ref="F395:G395"/>
    <mergeCell ref="H395:I395"/>
    <mergeCell ref="A394:A395"/>
    <mergeCell ref="B394:B395"/>
    <mergeCell ref="B110:B111"/>
    <mergeCell ref="B148:B149"/>
    <mergeCell ref="B183:B184"/>
    <mergeCell ref="B218:B219"/>
    <mergeCell ref="B253:B254"/>
    <mergeCell ref="A396:A401"/>
    <mergeCell ref="A367:A372"/>
    <mergeCell ref="A373:A378"/>
    <mergeCell ref="A379:A384"/>
    <mergeCell ref="A385:A390"/>
    <mergeCell ref="A326:A331"/>
    <mergeCell ref="A332:A337"/>
    <mergeCell ref="A338:A343"/>
    <mergeCell ref="A344:A349"/>
    <mergeCell ref="A350:A355"/>
    <mergeCell ref="A255:A260"/>
    <mergeCell ref="A261:A266"/>
    <mergeCell ref="A267:A272"/>
    <mergeCell ref="A273:A279"/>
    <mergeCell ref="A280:A285"/>
    <mergeCell ref="A185:A190"/>
    <mergeCell ref="A191:A196"/>
    <mergeCell ref="A197:A202"/>
    <mergeCell ref="A203:A208"/>
    <mergeCell ref="D101:D105"/>
    <mergeCell ref="E101:E105"/>
    <mergeCell ref="C123:C124"/>
    <mergeCell ref="N123:N124"/>
    <mergeCell ref="M123:M124"/>
    <mergeCell ref="L123:L124"/>
    <mergeCell ref="E123:E124"/>
    <mergeCell ref="D123:D124"/>
    <mergeCell ref="C101:C105"/>
  </mergeCells>
  <printOptions verticalCentered="1"/>
  <pageMargins left="0" right="0" top="0" bottom="0" header="0" footer="0"/>
  <pageSetup paperSize="5" orientation="landscape" horizontalDpi="4294967293" verticalDpi="300" r:id="rId1"/>
  <rowBreaks count="11" manualBreakCount="11">
    <brk id="38" max="16383" man="1"/>
    <brk id="73" max="16383" man="1"/>
    <brk id="108" max="16383" man="1"/>
    <brk id="146" max="16383" man="1"/>
    <brk id="181" max="16383" man="1"/>
    <brk id="216" max="16383" man="1"/>
    <brk id="251" max="16383" man="1"/>
    <brk id="287" max="16383" man="1"/>
    <brk id="322" max="16383" man="1"/>
    <brk id="357" max="16383" man="1"/>
    <brk id="3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view="pageBreakPreview" zoomScale="85" zoomScaleSheetLayoutView="85" workbookViewId="0">
      <selection activeCell="G226" sqref="G226:G232"/>
    </sheetView>
  </sheetViews>
  <sheetFormatPr defaultRowHeight="14.4" x14ac:dyDescent="0.3"/>
  <cols>
    <col min="1" max="1" width="6" style="31" customWidth="1"/>
    <col min="2" max="2" width="50.33203125" bestFit="1" customWidth="1"/>
    <col min="3" max="3" width="4.6640625" style="35" customWidth="1"/>
    <col min="4" max="4" width="14.6640625" bestFit="1" customWidth="1"/>
    <col min="5" max="5" width="4.6640625" style="36" customWidth="1"/>
    <col min="7" max="7" width="6.109375" style="35" bestFit="1" customWidth="1"/>
    <col min="9" max="10" width="4.6640625" customWidth="1"/>
    <col min="11" max="11" width="10.33203125" style="35" bestFit="1" customWidth="1"/>
    <col min="12" max="12" width="4" style="31" bestFit="1" customWidth="1"/>
    <col min="13" max="13" width="13.109375" bestFit="1" customWidth="1"/>
  </cols>
  <sheetData>
    <row r="1" spans="1:13" ht="15" customHeight="1" x14ac:dyDescent="0.3">
      <c r="A1" s="113">
        <v>3</v>
      </c>
      <c r="B1" s="42" t="s">
        <v>32</v>
      </c>
      <c r="C1" s="43">
        <v>2</v>
      </c>
      <c r="D1" s="42" t="s">
        <v>35</v>
      </c>
      <c r="E1" s="98"/>
      <c r="F1" s="42"/>
      <c r="G1" s="43">
        <v>2</v>
      </c>
      <c r="H1" s="42" t="s">
        <v>33</v>
      </c>
      <c r="I1" s="42"/>
      <c r="J1" s="1"/>
      <c r="K1" s="45"/>
      <c r="L1" s="96"/>
      <c r="M1" s="50"/>
    </row>
    <row r="2" spans="1:13" ht="15" customHeight="1" x14ac:dyDescent="0.3">
      <c r="A2" s="34">
        <v>3</v>
      </c>
      <c r="B2" s="1" t="s">
        <v>32</v>
      </c>
      <c r="C2" s="37">
        <v>3</v>
      </c>
      <c r="D2" s="1" t="s">
        <v>34</v>
      </c>
      <c r="E2" s="33"/>
      <c r="F2" s="1"/>
      <c r="G2" s="37">
        <v>3</v>
      </c>
      <c r="H2" s="1" t="s">
        <v>97</v>
      </c>
      <c r="I2" s="1"/>
      <c r="J2" s="1"/>
      <c r="K2" s="38"/>
      <c r="L2" s="39"/>
      <c r="M2" s="40"/>
    </row>
    <row r="3" spans="1:13" ht="15" customHeight="1" x14ac:dyDescent="0.3">
      <c r="A3" s="30">
        <v>20</v>
      </c>
      <c r="B3" s="1" t="s">
        <v>42</v>
      </c>
      <c r="C3" s="37">
        <v>32</v>
      </c>
      <c r="D3" s="1" t="s">
        <v>33</v>
      </c>
      <c r="E3" s="33"/>
      <c r="F3" s="1"/>
      <c r="G3" s="37">
        <v>32</v>
      </c>
      <c r="H3" s="1" t="s">
        <v>33</v>
      </c>
      <c r="I3" s="1"/>
      <c r="J3" s="1"/>
      <c r="K3" s="57" t="s">
        <v>177</v>
      </c>
      <c r="L3" s="39"/>
      <c r="M3" s="40"/>
    </row>
    <row r="4" spans="1:13" ht="15" customHeight="1" x14ac:dyDescent="0.3">
      <c r="A4" s="30"/>
      <c r="B4" s="1"/>
      <c r="C4" s="37"/>
      <c r="D4" s="1"/>
      <c r="E4" s="33"/>
      <c r="F4" s="1"/>
      <c r="G4" s="37">
        <f>SUM(G1:G3)</f>
        <v>37</v>
      </c>
      <c r="H4" s="1"/>
      <c r="I4" s="1"/>
      <c r="J4" s="1"/>
      <c r="K4" s="57"/>
      <c r="L4" s="39"/>
      <c r="M4" s="40"/>
    </row>
    <row r="5" spans="1:13" ht="15" customHeight="1" x14ac:dyDescent="0.3">
      <c r="A5" s="30">
        <v>21</v>
      </c>
      <c r="B5" s="1" t="s">
        <v>130</v>
      </c>
      <c r="C5" s="37">
        <v>28</v>
      </c>
      <c r="D5" s="1"/>
      <c r="E5" s="33"/>
      <c r="F5" s="1"/>
      <c r="G5" s="37">
        <v>28</v>
      </c>
      <c r="H5" s="1"/>
      <c r="I5" s="1"/>
      <c r="J5" s="58" t="s">
        <v>129</v>
      </c>
      <c r="K5" s="38"/>
      <c r="L5" s="39"/>
      <c r="M5" s="40"/>
    </row>
    <row r="6" spans="1:13" ht="15" customHeight="1" x14ac:dyDescent="0.3">
      <c r="A6" s="30">
        <v>20</v>
      </c>
      <c r="B6" s="1" t="s">
        <v>130</v>
      </c>
      <c r="C6" s="37">
        <v>32</v>
      </c>
      <c r="D6" s="1" t="s">
        <v>33</v>
      </c>
      <c r="E6" s="33"/>
      <c r="F6" s="1"/>
      <c r="G6" s="37">
        <v>32</v>
      </c>
      <c r="H6" s="1" t="s">
        <v>33</v>
      </c>
      <c r="I6" s="1"/>
      <c r="J6" s="58" t="s">
        <v>129</v>
      </c>
      <c r="K6" s="38"/>
      <c r="L6" s="39"/>
      <c r="M6" s="40"/>
    </row>
    <row r="7" spans="1:13" ht="15" customHeight="1" x14ac:dyDescent="0.3">
      <c r="A7" s="30"/>
      <c r="B7" s="1"/>
      <c r="C7" s="37"/>
      <c r="D7" s="1"/>
      <c r="E7" s="33"/>
      <c r="F7" s="1"/>
      <c r="G7" s="37">
        <f>SUM(G5:G6)</f>
        <v>60</v>
      </c>
      <c r="H7" s="1"/>
      <c r="I7" s="1"/>
      <c r="J7" s="1"/>
      <c r="K7" s="57"/>
      <c r="L7" s="39"/>
      <c r="M7" s="40"/>
    </row>
    <row r="8" spans="1:13" ht="15" customHeight="1" x14ac:dyDescent="0.3">
      <c r="A8" s="30">
        <v>24</v>
      </c>
      <c r="B8" s="1" t="s">
        <v>126</v>
      </c>
      <c r="C8" s="37">
        <v>2</v>
      </c>
      <c r="D8" s="1" t="s">
        <v>127</v>
      </c>
      <c r="E8" s="33"/>
      <c r="F8" s="1"/>
      <c r="G8" s="37"/>
      <c r="H8" s="1"/>
      <c r="I8" s="1"/>
      <c r="J8" s="1"/>
      <c r="K8" s="38"/>
      <c r="L8" s="39"/>
      <c r="M8" s="40"/>
    </row>
    <row r="9" spans="1:13" ht="15" customHeight="1" x14ac:dyDescent="0.3">
      <c r="A9" s="30"/>
      <c r="B9" s="1"/>
      <c r="C9" s="37"/>
      <c r="D9" s="1"/>
      <c r="E9" s="33"/>
      <c r="F9" s="1"/>
      <c r="G9" s="37"/>
      <c r="H9" s="1"/>
      <c r="I9" s="1"/>
      <c r="J9" s="1"/>
      <c r="K9" s="38"/>
      <c r="L9" s="39"/>
      <c r="M9" s="40"/>
    </row>
    <row r="10" spans="1:13" ht="15" customHeight="1" x14ac:dyDescent="0.3">
      <c r="A10" s="30">
        <v>1</v>
      </c>
      <c r="B10" s="1" t="s">
        <v>116</v>
      </c>
      <c r="C10" s="37">
        <v>3</v>
      </c>
      <c r="D10" s="1" t="s">
        <v>79</v>
      </c>
      <c r="E10" s="33">
        <v>5</v>
      </c>
      <c r="F10" s="1" t="s">
        <v>33</v>
      </c>
      <c r="G10" s="37">
        <f>C10*L10+E10</f>
        <v>65</v>
      </c>
      <c r="H10" s="1" t="s">
        <v>33</v>
      </c>
      <c r="I10" s="1"/>
      <c r="J10" s="1"/>
      <c r="K10" s="38" t="s">
        <v>117</v>
      </c>
      <c r="L10" s="39">
        <v>20</v>
      </c>
      <c r="M10" s="40" t="s">
        <v>110</v>
      </c>
    </row>
    <row r="11" spans="1:13" ht="15" customHeight="1" x14ac:dyDescent="0.3">
      <c r="A11" s="30">
        <v>7</v>
      </c>
      <c r="B11" s="1" t="s">
        <v>116</v>
      </c>
      <c r="C11" s="37">
        <v>3</v>
      </c>
      <c r="D11" s="1" t="s">
        <v>79</v>
      </c>
      <c r="E11" s="33"/>
      <c r="F11" s="1"/>
      <c r="G11" s="37">
        <f>C11*L11+E11</f>
        <v>60</v>
      </c>
      <c r="H11" s="1" t="s">
        <v>33</v>
      </c>
      <c r="I11" s="1"/>
      <c r="J11" s="1"/>
      <c r="K11" s="38" t="s">
        <v>117</v>
      </c>
      <c r="L11" s="39">
        <v>20</v>
      </c>
      <c r="M11" s="40" t="s">
        <v>110</v>
      </c>
    </row>
    <row r="12" spans="1:13" ht="15" customHeight="1" x14ac:dyDescent="0.3">
      <c r="A12" s="30">
        <v>2</v>
      </c>
      <c r="B12" s="1" t="s">
        <v>116</v>
      </c>
      <c r="C12" s="37">
        <v>4</v>
      </c>
      <c r="D12" s="1" t="s">
        <v>79</v>
      </c>
      <c r="E12" s="33"/>
      <c r="F12" s="1"/>
      <c r="G12" s="37">
        <f>C12*L12+E12</f>
        <v>80</v>
      </c>
      <c r="H12" s="1" t="s">
        <v>33</v>
      </c>
      <c r="I12" s="1"/>
      <c r="J12" s="1"/>
      <c r="K12" s="38" t="s">
        <v>117</v>
      </c>
      <c r="L12" s="39">
        <v>20</v>
      </c>
      <c r="M12" s="40" t="s">
        <v>110</v>
      </c>
    </row>
    <row r="13" spans="1:13" ht="15" customHeight="1" x14ac:dyDescent="0.3">
      <c r="A13" s="30"/>
      <c r="B13" s="1"/>
      <c r="C13" s="37"/>
      <c r="D13" s="1"/>
      <c r="E13" s="33"/>
      <c r="F13" s="1"/>
      <c r="G13" s="37">
        <f>SUM(G10:G12)</f>
        <v>205</v>
      </c>
      <c r="H13" s="1"/>
      <c r="I13" s="1"/>
      <c r="J13" s="1"/>
      <c r="K13" s="38"/>
      <c r="L13" s="39"/>
      <c r="M13" s="40"/>
    </row>
    <row r="14" spans="1:13" ht="15" customHeight="1" x14ac:dyDescent="0.3">
      <c r="A14" s="30">
        <v>9</v>
      </c>
      <c r="B14" s="1" t="s">
        <v>118</v>
      </c>
      <c r="C14" s="37">
        <v>239</v>
      </c>
      <c r="D14" s="1"/>
      <c r="E14" s="33"/>
      <c r="F14" s="1"/>
      <c r="G14" s="37">
        <v>239</v>
      </c>
      <c r="H14" s="1"/>
      <c r="I14" s="1"/>
      <c r="J14" s="1"/>
      <c r="K14" s="38"/>
      <c r="L14" s="39"/>
      <c r="M14" s="40"/>
    </row>
    <row r="15" spans="1:13" ht="15" customHeight="1" x14ac:dyDescent="0.3">
      <c r="A15" s="30">
        <v>8</v>
      </c>
      <c r="B15" s="1" t="s">
        <v>118</v>
      </c>
      <c r="C15" s="37">
        <v>370</v>
      </c>
      <c r="D15" s="1" t="s">
        <v>10</v>
      </c>
      <c r="E15" s="33"/>
      <c r="F15" s="1"/>
      <c r="G15" s="37">
        <v>370</v>
      </c>
      <c r="H15" s="1" t="s">
        <v>10</v>
      </c>
      <c r="I15" s="1"/>
      <c r="J15" s="1"/>
      <c r="K15" s="38"/>
      <c r="L15" s="39"/>
      <c r="M15" s="40"/>
    </row>
    <row r="16" spans="1:13" ht="15" customHeight="1" x14ac:dyDescent="0.3">
      <c r="A16" s="30"/>
      <c r="B16" s="1"/>
      <c r="C16" s="37"/>
      <c r="D16" s="1"/>
      <c r="E16" s="33"/>
      <c r="F16" s="1"/>
      <c r="G16" s="37">
        <f>SUM(G14:G15)</f>
        <v>609</v>
      </c>
      <c r="H16" s="1"/>
      <c r="I16" s="1"/>
      <c r="J16" s="1"/>
      <c r="K16" s="38"/>
      <c r="L16" s="39"/>
      <c r="M16" s="40"/>
    </row>
    <row r="17" spans="1:13" ht="15" customHeight="1" x14ac:dyDescent="0.3">
      <c r="A17" s="30">
        <v>9</v>
      </c>
      <c r="B17" s="1" t="s">
        <v>98</v>
      </c>
      <c r="C17" s="37">
        <v>7</v>
      </c>
      <c r="D17" s="1" t="s">
        <v>79</v>
      </c>
      <c r="E17" s="33"/>
      <c r="F17" s="1"/>
      <c r="G17" s="37">
        <f>C17*L17+E17</f>
        <v>1750</v>
      </c>
      <c r="H17" s="1" t="s">
        <v>10</v>
      </c>
      <c r="I17" s="1"/>
      <c r="J17" s="1"/>
      <c r="K17" s="38" t="s">
        <v>90</v>
      </c>
      <c r="L17" s="39">
        <v>250</v>
      </c>
      <c r="M17" s="40" t="s">
        <v>10</v>
      </c>
    </row>
    <row r="18" spans="1:13" ht="15" customHeight="1" x14ac:dyDescent="0.3">
      <c r="A18" s="30">
        <v>7</v>
      </c>
      <c r="B18" s="1" t="s">
        <v>98</v>
      </c>
      <c r="C18" s="37">
        <v>9</v>
      </c>
      <c r="D18" s="1" t="s">
        <v>79</v>
      </c>
      <c r="E18" s="33"/>
      <c r="F18" s="1"/>
      <c r="G18" s="37">
        <f>C18*L18+E18</f>
        <v>4500</v>
      </c>
      <c r="H18" s="1" t="s">
        <v>10</v>
      </c>
      <c r="I18" s="1"/>
      <c r="J18" s="1"/>
      <c r="K18" s="38" t="s">
        <v>90</v>
      </c>
      <c r="L18" s="39">
        <v>500</v>
      </c>
      <c r="M18" s="40" t="s">
        <v>10</v>
      </c>
    </row>
    <row r="19" spans="1:13" ht="15" customHeight="1" x14ac:dyDescent="0.3">
      <c r="A19" s="30">
        <v>14</v>
      </c>
      <c r="B19" s="1" t="s">
        <v>98</v>
      </c>
      <c r="C19" s="37">
        <v>11</v>
      </c>
      <c r="D19" s="1" t="s">
        <v>79</v>
      </c>
      <c r="E19" s="33"/>
      <c r="F19" s="1"/>
      <c r="G19" s="37">
        <f>C19*L19+E19</f>
        <v>2750</v>
      </c>
      <c r="H19" s="1" t="s">
        <v>10</v>
      </c>
      <c r="I19" s="1"/>
      <c r="J19" s="1"/>
      <c r="K19" s="56" t="s">
        <v>90</v>
      </c>
      <c r="L19" s="39">
        <v>250</v>
      </c>
      <c r="M19" s="40" t="s">
        <v>10</v>
      </c>
    </row>
    <row r="20" spans="1:13" ht="15" customHeight="1" x14ac:dyDescent="0.3">
      <c r="A20" s="30">
        <v>8</v>
      </c>
      <c r="B20" s="1" t="s">
        <v>98</v>
      </c>
      <c r="C20" s="37">
        <v>12</v>
      </c>
      <c r="D20" s="1" t="s">
        <v>79</v>
      </c>
      <c r="E20" s="33"/>
      <c r="F20" s="1"/>
      <c r="G20" s="37">
        <f>C20*L20+E20</f>
        <v>3000</v>
      </c>
      <c r="H20" s="1" t="s">
        <v>10</v>
      </c>
      <c r="I20" s="1"/>
      <c r="J20" s="1"/>
      <c r="K20" s="38" t="s">
        <v>90</v>
      </c>
      <c r="L20" s="39">
        <v>250</v>
      </c>
      <c r="M20" s="40" t="s">
        <v>10</v>
      </c>
    </row>
    <row r="21" spans="1:13" ht="15" customHeight="1" x14ac:dyDescent="0.3">
      <c r="A21" s="30"/>
      <c r="B21" s="1"/>
      <c r="C21" s="37"/>
      <c r="D21" s="1"/>
      <c r="E21" s="33"/>
      <c r="F21" s="1"/>
      <c r="G21" s="37">
        <f>SUM(G17:G20)</f>
        <v>12000</v>
      </c>
      <c r="H21" s="1"/>
      <c r="I21" s="1"/>
      <c r="J21" s="1"/>
      <c r="K21" s="38"/>
      <c r="L21" s="39"/>
      <c r="M21" s="40"/>
    </row>
    <row r="22" spans="1:13" ht="15" customHeight="1" x14ac:dyDescent="0.3">
      <c r="A22" s="53">
        <v>9</v>
      </c>
      <c r="B22" s="52" t="s">
        <v>78</v>
      </c>
      <c r="C22" s="37">
        <v>76</v>
      </c>
      <c r="D22" s="1" t="s">
        <v>10</v>
      </c>
      <c r="E22" s="33"/>
      <c r="F22" s="1"/>
      <c r="G22" s="37">
        <v>76</v>
      </c>
      <c r="H22" s="1" t="s">
        <v>10</v>
      </c>
      <c r="I22" s="1"/>
      <c r="J22" s="1"/>
      <c r="K22" s="38"/>
      <c r="L22" s="39"/>
      <c r="M22" s="40"/>
    </row>
    <row r="23" spans="1:13" ht="15" customHeight="1" x14ac:dyDescent="0.3">
      <c r="A23" s="30">
        <v>20</v>
      </c>
      <c r="B23" s="1" t="s">
        <v>78</v>
      </c>
      <c r="C23" s="37">
        <v>105</v>
      </c>
      <c r="D23" s="1" t="s">
        <v>10</v>
      </c>
      <c r="E23" s="33"/>
      <c r="F23" s="1"/>
      <c r="G23" s="37">
        <v>105</v>
      </c>
      <c r="H23" s="1" t="s">
        <v>10</v>
      </c>
      <c r="I23" s="1"/>
      <c r="J23" s="1"/>
      <c r="K23" s="38"/>
      <c r="L23" s="39"/>
      <c r="M23" s="40"/>
    </row>
    <row r="24" spans="1:13" ht="15" customHeight="1" x14ac:dyDescent="0.3">
      <c r="A24" s="30">
        <v>14</v>
      </c>
      <c r="B24" s="1" t="s">
        <v>78</v>
      </c>
      <c r="C24" s="37">
        <v>199</v>
      </c>
      <c r="D24" s="1" t="s">
        <v>10</v>
      </c>
      <c r="E24" s="33"/>
      <c r="F24" s="1"/>
      <c r="G24" s="37">
        <v>199</v>
      </c>
      <c r="H24" s="1" t="s">
        <v>10</v>
      </c>
      <c r="I24" s="1"/>
      <c r="J24" s="1"/>
      <c r="K24" s="38"/>
      <c r="L24" s="39"/>
      <c r="M24" s="40"/>
    </row>
    <row r="25" spans="1:13" ht="15" customHeight="1" x14ac:dyDescent="0.3">
      <c r="A25" s="30"/>
      <c r="B25" s="1"/>
      <c r="C25" s="37"/>
      <c r="D25" s="1"/>
      <c r="E25" s="33"/>
      <c r="F25" s="1"/>
      <c r="G25" s="37">
        <f>SUM(G22:G24)</f>
        <v>380</v>
      </c>
      <c r="H25" s="1"/>
      <c r="I25" s="1"/>
      <c r="J25" s="1"/>
      <c r="K25" s="38"/>
      <c r="L25" s="39"/>
      <c r="M25" s="40"/>
    </row>
    <row r="26" spans="1:13" ht="15" customHeight="1" x14ac:dyDescent="0.3">
      <c r="A26" s="30">
        <v>9</v>
      </c>
      <c r="B26" s="52" t="s">
        <v>77</v>
      </c>
      <c r="C26" s="37">
        <v>3</v>
      </c>
      <c r="D26" s="1" t="s">
        <v>79</v>
      </c>
      <c r="E26" s="33">
        <v>27</v>
      </c>
      <c r="F26" s="1" t="s">
        <v>10</v>
      </c>
      <c r="G26" s="37">
        <f>C26*L26+E26</f>
        <v>177</v>
      </c>
      <c r="H26" s="1" t="s">
        <v>10</v>
      </c>
      <c r="I26" s="1"/>
      <c r="J26" s="1"/>
      <c r="K26" s="38" t="s">
        <v>90</v>
      </c>
      <c r="L26" s="39">
        <v>50</v>
      </c>
      <c r="M26" s="40" t="s">
        <v>10</v>
      </c>
    </row>
    <row r="27" spans="1:13" ht="15" customHeight="1" x14ac:dyDescent="0.3">
      <c r="A27" s="30"/>
      <c r="B27" s="52"/>
      <c r="C27" s="37"/>
      <c r="D27" s="1"/>
      <c r="E27" s="33"/>
      <c r="F27" s="1"/>
      <c r="G27" s="37"/>
      <c r="H27" s="1"/>
      <c r="I27" s="1"/>
      <c r="J27" s="1"/>
      <c r="K27" s="38"/>
      <c r="L27" s="39"/>
      <c r="M27" s="40"/>
    </row>
    <row r="28" spans="1:13" ht="15" customHeight="1" x14ac:dyDescent="0.3">
      <c r="A28" s="30">
        <v>23</v>
      </c>
      <c r="B28" s="1" t="s">
        <v>114</v>
      </c>
      <c r="C28" s="37">
        <v>13</v>
      </c>
      <c r="D28" s="1" t="s">
        <v>131</v>
      </c>
      <c r="E28" s="33"/>
      <c r="F28" s="1"/>
      <c r="G28" s="37">
        <v>13</v>
      </c>
      <c r="H28" s="1" t="s">
        <v>131</v>
      </c>
      <c r="I28" s="1"/>
      <c r="J28" s="1"/>
      <c r="K28" s="38"/>
      <c r="L28" s="39"/>
      <c r="M28" s="40"/>
    </row>
    <row r="29" spans="1:13" ht="15" customHeight="1" x14ac:dyDescent="0.3">
      <c r="A29" s="30">
        <v>24</v>
      </c>
      <c r="B29" s="1" t="s">
        <v>114</v>
      </c>
      <c r="C29" s="37">
        <v>26</v>
      </c>
      <c r="D29" s="1" t="s">
        <v>131</v>
      </c>
      <c r="E29" s="33"/>
      <c r="F29" s="1"/>
      <c r="G29" s="37">
        <v>26</v>
      </c>
      <c r="H29" s="1" t="s">
        <v>131</v>
      </c>
      <c r="I29" s="1"/>
      <c r="J29" s="1"/>
      <c r="K29" s="38"/>
      <c r="L29" s="39"/>
      <c r="M29" s="40"/>
    </row>
    <row r="30" spans="1:13" ht="15" customHeight="1" x14ac:dyDescent="0.3">
      <c r="A30" s="30">
        <v>30</v>
      </c>
      <c r="B30" s="1" t="s">
        <v>114</v>
      </c>
      <c r="C30" s="37">
        <v>48</v>
      </c>
      <c r="D30" s="1"/>
      <c r="E30" s="33"/>
      <c r="F30" s="1"/>
      <c r="G30" s="37">
        <v>48</v>
      </c>
      <c r="H30" s="1"/>
      <c r="I30" s="1"/>
      <c r="J30" s="1"/>
      <c r="K30" s="38"/>
      <c r="L30" s="39"/>
      <c r="M30" s="40"/>
    </row>
    <row r="31" spans="1:13" ht="15" customHeight="1" x14ac:dyDescent="0.3">
      <c r="A31" s="30"/>
      <c r="B31" s="1"/>
      <c r="C31" s="37"/>
      <c r="D31" s="1"/>
      <c r="E31" s="33"/>
      <c r="F31" s="1"/>
      <c r="G31" s="37">
        <f>SUM(G28:G30)</f>
        <v>87</v>
      </c>
      <c r="H31" s="1"/>
      <c r="I31" s="1"/>
      <c r="J31" s="1"/>
      <c r="K31" s="38"/>
      <c r="L31" s="39"/>
      <c r="M31" s="40"/>
    </row>
    <row r="32" spans="1:13" ht="15" customHeight="1" x14ac:dyDescent="0.3">
      <c r="A32" s="30">
        <v>17</v>
      </c>
      <c r="B32" s="1" t="s">
        <v>123</v>
      </c>
      <c r="C32" s="37">
        <v>12</v>
      </c>
      <c r="D32" s="1" t="s">
        <v>79</v>
      </c>
      <c r="E32" s="33">
        <v>4</v>
      </c>
      <c r="F32" s="1" t="s">
        <v>124</v>
      </c>
      <c r="G32" s="37">
        <v>124</v>
      </c>
      <c r="H32" s="1"/>
      <c r="I32" s="1"/>
      <c r="J32" s="1"/>
      <c r="K32" s="38" t="s">
        <v>175</v>
      </c>
      <c r="L32" s="39">
        <v>10</v>
      </c>
      <c r="M32" s="40" t="s">
        <v>124</v>
      </c>
    </row>
    <row r="33" spans="1:13" ht="15" customHeight="1" x14ac:dyDescent="0.3">
      <c r="A33" s="30"/>
      <c r="B33" s="1"/>
      <c r="C33" s="37"/>
      <c r="D33" s="1"/>
      <c r="E33" s="33"/>
      <c r="F33" s="1"/>
      <c r="G33" s="37"/>
      <c r="H33" s="1"/>
      <c r="I33" s="1"/>
      <c r="J33" s="1"/>
      <c r="K33" s="38"/>
      <c r="L33" s="39"/>
      <c r="M33" s="40"/>
    </row>
    <row r="34" spans="1:13" ht="15" customHeight="1" x14ac:dyDescent="0.3">
      <c r="A34" s="30">
        <v>15</v>
      </c>
      <c r="B34" s="1" t="s">
        <v>122</v>
      </c>
      <c r="C34" s="37">
        <v>6</v>
      </c>
      <c r="D34" s="1" t="s">
        <v>79</v>
      </c>
      <c r="E34" s="33">
        <v>3</v>
      </c>
      <c r="F34" s="1" t="s">
        <v>131</v>
      </c>
      <c r="G34" s="37">
        <f>C34*L34+E34</f>
        <v>27</v>
      </c>
      <c r="H34" s="1" t="s">
        <v>131</v>
      </c>
      <c r="I34" s="1"/>
      <c r="J34" s="1"/>
      <c r="K34" s="38" t="s">
        <v>125</v>
      </c>
      <c r="L34" s="39">
        <v>4</v>
      </c>
      <c r="M34" s="40" t="s">
        <v>131</v>
      </c>
    </row>
    <row r="35" spans="1:13" ht="15" customHeight="1" x14ac:dyDescent="0.3">
      <c r="A35" s="30">
        <v>16</v>
      </c>
      <c r="B35" s="1" t="s">
        <v>122</v>
      </c>
      <c r="C35" s="37">
        <v>8</v>
      </c>
      <c r="D35" s="1" t="s">
        <v>79</v>
      </c>
      <c r="E35" s="33"/>
      <c r="F35" s="1"/>
      <c r="G35" s="37">
        <f>C35*L35+E35</f>
        <v>32</v>
      </c>
      <c r="H35" s="1" t="s">
        <v>131</v>
      </c>
      <c r="I35" s="1"/>
      <c r="J35" s="1"/>
      <c r="K35" s="38" t="s">
        <v>125</v>
      </c>
      <c r="L35" s="39">
        <v>4</v>
      </c>
      <c r="M35" s="40" t="s">
        <v>131</v>
      </c>
    </row>
    <row r="36" spans="1:13" ht="15" customHeight="1" x14ac:dyDescent="0.3">
      <c r="A36" s="30"/>
      <c r="B36" s="1"/>
      <c r="C36" s="37"/>
      <c r="D36" s="1"/>
      <c r="E36" s="33"/>
      <c r="F36" s="1"/>
      <c r="G36" s="37">
        <f>SUM(G34:G35)</f>
        <v>59</v>
      </c>
      <c r="H36" s="1"/>
      <c r="I36" s="1"/>
      <c r="J36" s="1"/>
      <c r="K36" s="38"/>
      <c r="L36" s="39"/>
      <c r="M36" s="40"/>
    </row>
    <row r="37" spans="1:13" ht="15" customHeight="1" x14ac:dyDescent="0.3">
      <c r="A37" s="53">
        <v>23</v>
      </c>
      <c r="B37" s="1" t="s">
        <v>108</v>
      </c>
      <c r="C37" s="37">
        <v>1</v>
      </c>
      <c r="D37" s="1" t="s">
        <v>31</v>
      </c>
      <c r="E37" s="33">
        <v>9</v>
      </c>
      <c r="F37" s="1" t="s">
        <v>33</v>
      </c>
      <c r="G37" s="37">
        <f>C37*L37+E37</f>
        <v>55</v>
      </c>
      <c r="H37" s="1" t="s">
        <v>33</v>
      </c>
      <c r="I37" s="1"/>
      <c r="J37" s="1"/>
      <c r="K37" s="38" t="s">
        <v>44</v>
      </c>
      <c r="L37" s="39">
        <v>46</v>
      </c>
      <c r="M37" s="40" t="s">
        <v>110</v>
      </c>
    </row>
    <row r="38" spans="1:13" ht="15" customHeight="1" x14ac:dyDescent="0.3">
      <c r="A38" s="30">
        <v>15</v>
      </c>
      <c r="B38" s="1" t="s">
        <v>108</v>
      </c>
      <c r="C38" s="37">
        <v>9</v>
      </c>
      <c r="D38" s="1" t="s">
        <v>31</v>
      </c>
      <c r="E38" s="33">
        <v>1</v>
      </c>
      <c r="F38" s="1" t="s">
        <v>33</v>
      </c>
      <c r="G38" s="37">
        <f>C38*L38+E38</f>
        <v>109</v>
      </c>
      <c r="H38" s="1" t="s">
        <v>33</v>
      </c>
      <c r="I38" s="1"/>
      <c r="J38" s="1"/>
      <c r="K38" s="38" t="s">
        <v>44</v>
      </c>
      <c r="L38" s="39">
        <v>12</v>
      </c>
      <c r="M38" s="40" t="s">
        <v>110</v>
      </c>
    </row>
    <row r="39" spans="1:13" ht="15" customHeight="1" x14ac:dyDescent="0.3">
      <c r="A39" s="30">
        <v>16</v>
      </c>
      <c r="B39" s="1" t="s">
        <v>108</v>
      </c>
      <c r="C39" s="37">
        <v>18</v>
      </c>
      <c r="D39" s="1" t="s">
        <v>31</v>
      </c>
      <c r="E39" s="33"/>
      <c r="F39" s="1"/>
      <c r="G39" s="37">
        <f>C39*L39+E39</f>
        <v>216</v>
      </c>
      <c r="H39" s="1" t="s">
        <v>33</v>
      </c>
      <c r="I39" s="1"/>
      <c r="J39" s="1"/>
      <c r="K39" s="38" t="s">
        <v>44</v>
      </c>
      <c r="L39" s="39">
        <v>12</v>
      </c>
      <c r="M39" s="40" t="s">
        <v>110</v>
      </c>
    </row>
    <row r="40" spans="1:13" ht="15" customHeight="1" x14ac:dyDescent="0.3">
      <c r="A40" s="30">
        <v>25</v>
      </c>
      <c r="B40" s="1" t="s">
        <v>108</v>
      </c>
      <c r="C40" s="37">
        <v>73</v>
      </c>
      <c r="D40" s="1" t="s">
        <v>33</v>
      </c>
      <c r="E40" s="33"/>
      <c r="F40" s="1"/>
      <c r="G40" s="37">
        <v>73</v>
      </c>
      <c r="H40" s="1" t="s">
        <v>33</v>
      </c>
      <c r="I40" s="1"/>
      <c r="J40" s="1"/>
      <c r="K40" s="38"/>
      <c r="L40" s="39"/>
      <c r="M40" s="40" t="s">
        <v>110</v>
      </c>
    </row>
    <row r="41" spans="1:13" ht="15" customHeight="1" x14ac:dyDescent="0.3">
      <c r="A41" s="30">
        <v>23</v>
      </c>
      <c r="B41" s="1" t="s">
        <v>113</v>
      </c>
      <c r="C41" s="37">
        <v>24</v>
      </c>
      <c r="D41" s="1" t="s">
        <v>33</v>
      </c>
      <c r="E41" s="33"/>
      <c r="F41" s="1"/>
      <c r="G41" s="37">
        <v>24</v>
      </c>
      <c r="H41" s="1" t="s">
        <v>33</v>
      </c>
      <c r="I41" s="1"/>
      <c r="J41" s="1"/>
      <c r="K41" s="38"/>
      <c r="L41" s="39"/>
      <c r="M41" s="40" t="s">
        <v>110</v>
      </c>
    </row>
    <row r="42" spans="1:13" ht="15" customHeight="1" x14ac:dyDescent="0.3">
      <c r="A42" s="30"/>
      <c r="B42" s="1"/>
      <c r="C42" s="37"/>
      <c r="D42" s="1"/>
      <c r="E42" s="33"/>
      <c r="F42" s="1"/>
      <c r="G42" s="37">
        <f>SUM(G37:G41)</f>
        <v>477</v>
      </c>
      <c r="H42" s="1"/>
      <c r="I42" s="1"/>
      <c r="J42" s="1"/>
      <c r="K42" s="38"/>
      <c r="L42" s="39"/>
      <c r="M42" s="40"/>
    </row>
    <row r="43" spans="1:13" ht="15" customHeight="1" x14ac:dyDescent="0.3">
      <c r="A43" s="30">
        <v>14</v>
      </c>
      <c r="B43" s="1" t="s">
        <v>106</v>
      </c>
      <c r="C43" s="37">
        <v>8</v>
      </c>
      <c r="D43" s="1" t="s">
        <v>31</v>
      </c>
      <c r="E43" s="33"/>
      <c r="F43" s="1"/>
      <c r="G43" s="37">
        <f t="shared" ref="G43:G51" si="0">C43*L43+E43</f>
        <v>320</v>
      </c>
      <c r="H43" s="1" t="s">
        <v>33</v>
      </c>
      <c r="I43" s="1"/>
      <c r="J43" s="58" t="s">
        <v>129</v>
      </c>
      <c r="K43" s="38" t="s">
        <v>44</v>
      </c>
      <c r="L43" s="39">
        <v>40</v>
      </c>
      <c r="M43" s="40" t="s">
        <v>107</v>
      </c>
    </row>
    <row r="44" spans="1:13" ht="15" customHeight="1" x14ac:dyDescent="0.3">
      <c r="A44" s="30">
        <v>13</v>
      </c>
      <c r="B44" s="1" t="s">
        <v>106</v>
      </c>
      <c r="C44" s="37">
        <v>11</v>
      </c>
      <c r="D44" s="1" t="s">
        <v>31</v>
      </c>
      <c r="E44" s="33">
        <v>11</v>
      </c>
      <c r="F44" s="1" t="s">
        <v>33</v>
      </c>
      <c r="G44" s="37">
        <f t="shared" si="0"/>
        <v>451</v>
      </c>
      <c r="H44" s="1" t="s">
        <v>33</v>
      </c>
      <c r="I44" s="1"/>
      <c r="J44" s="1"/>
      <c r="K44" s="38" t="s">
        <v>44</v>
      </c>
      <c r="L44" s="39">
        <v>40</v>
      </c>
      <c r="M44" s="40" t="s">
        <v>107</v>
      </c>
    </row>
    <row r="45" spans="1:13" ht="15" customHeight="1" x14ac:dyDescent="0.3">
      <c r="A45" s="30">
        <v>19</v>
      </c>
      <c r="B45" s="1" t="s">
        <v>106</v>
      </c>
      <c r="C45" s="37">
        <v>18</v>
      </c>
      <c r="D45" s="1" t="s">
        <v>31</v>
      </c>
      <c r="E45" s="33"/>
      <c r="F45" s="1"/>
      <c r="G45" s="37">
        <f t="shared" si="0"/>
        <v>720</v>
      </c>
      <c r="H45" s="1" t="s">
        <v>33</v>
      </c>
      <c r="I45" s="1"/>
      <c r="J45" s="1"/>
      <c r="K45" s="38" t="s">
        <v>44</v>
      </c>
      <c r="L45" s="39">
        <v>40</v>
      </c>
      <c r="M45" s="40" t="s">
        <v>107</v>
      </c>
    </row>
    <row r="46" spans="1:13" ht="15" customHeight="1" x14ac:dyDescent="0.3">
      <c r="A46" s="30">
        <v>20</v>
      </c>
      <c r="B46" s="1" t="s">
        <v>106</v>
      </c>
      <c r="C46" s="37">
        <v>18</v>
      </c>
      <c r="D46" s="1" t="s">
        <v>31</v>
      </c>
      <c r="E46" s="33"/>
      <c r="F46" s="1"/>
      <c r="G46" s="37">
        <f t="shared" si="0"/>
        <v>720</v>
      </c>
      <c r="H46" s="1" t="s">
        <v>33</v>
      </c>
      <c r="I46" s="1"/>
      <c r="J46" s="1"/>
      <c r="K46" s="38" t="s">
        <v>44</v>
      </c>
      <c r="L46" s="39">
        <v>40</v>
      </c>
      <c r="M46" s="40" t="s">
        <v>107</v>
      </c>
    </row>
    <row r="47" spans="1:13" ht="15" customHeight="1" x14ac:dyDescent="0.3">
      <c r="A47" s="30"/>
      <c r="B47" s="1"/>
      <c r="C47" s="37"/>
      <c r="D47" s="1"/>
      <c r="E47" s="33"/>
      <c r="F47" s="1"/>
      <c r="G47" s="37">
        <f>SUM(G44:G46)</f>
        <v>1891</v>
      </c>
      <c r="H47" s="1"/>
      <c r="I47" s="1"/>
      <c r="J47" s="1"/>
      <c r="K47" s="38"/>
      <c r="L47" s="39"/>
      <c r="M47" s="40"/>
    </row>
    <row r="48" spans="1:13" ht="15" customHeight="1" x14ac:dyDescent="0.3">
      <c r="A48" s="30">
        <v>17</v>
      </c>
      <c r="B48" s="1" t="s">
        <v>109</v>
      </c>
      <c r="C48" s="37">
        <v>8</v>
      </c>
      <c r="D48" s="1" t="s">
        <v>31</v>
      </c>
      <c r="E48" s="33">
        <v>11</v>
      </c>
      <c r="F48" s="1" t="s">
        <v>33</v>
      </c>
      <c r="G48" s="37">
        <f t="shared" si="0"/>
        <v>331</v>
      </c>
      <c r="H48" s="1" t="s">
        <v>33</v>
      </c>
      <c r="I48" s="1"/>
      <c r="J48" s="1"/>
      <c r="K48" s="38" t="s">
        <v>44</v>
      </c>
      <c r="L48" s="39">
        <v>40</v>
      </c>
      <c r="M48" s="40" t="s">
        <v>111</v>
      </c>
    </row>
    <row r="49" spans="1:13" ht="15" customHeight="1" x14ac:dyDescent="0.3">
      <c r="A49" s="105"/>
      <c r="B49" s="42"/>
      <c r="C49" s="43"/>
      <c r="D49" s="42"/>
      <c r="E49" s="102"/>
      <c r="F49" s="42"/>
      <c r="G49" s="43"/>
      <c r="H49" s="42"/>
      <c r="I49" s="42"/>
      <c r="J49" s="42"/>
      <c r="K49" s="45"/>
      <c r="L49" s="104"/>
      <c r="M49" s="50"/>
    </row>
    <row r="50" spans="1:13" ht="15" customHeight="1" x14ac:dyDescent="0.3">
      <c r="A50" s="99">
        <v>21</v>
      </c>
      <c r="B50" s="42" t="s">
        <v>112</v>
      </c>
      <c r="C50" s="43">
        <v>11</v>
      </c>
      <c r="D50" s="42" t="s">
        <v>31</v>
      </c>
      <c r="E50" s="98">
        <v>20</v>
      </c>
      <c r="F50" s="42" t="s">
        <v>33</v>
      </c>
      <c r="G50" s="43">
        <f t="shared" si="0"/>
        <v>460</v>
      </c>
      <c r="H50" s="42" t="s">
        <v>33</v>
      </c>
      <c r="I50" s="42"/>
      <c r="J50" s="42"/>
      <c r="K50" s="45" t="s">
        <v>44</v>
      </c>
      <c r="L50" s="96">
        <v>40</v>
      </c>
      <c r="M50" s="50" t="s">
        <v>111</v>
      </c>
    </row>
    <row r="51" spans="1:13" ht="15" customHeight="1" x14ac:dyDescent="0.3">
      <c r="A51" s="30">
        <v>22</v>
      </c>
      <c r="B51" s="1" t="s">
        <v>112</v>
      </c>
      <c r="C51" s="37">
        <v>11</v>
      </c>
      <c r="D51" s="1" t="s">
        <v>31</v>
      </c>
      <c r="E51" s="33"/>
      <c r="F51" s="1"/>
      <c r="G51" s="43">
        <f t="shared" si="0"/>
        <v>440</v>
      </c>
      <c r="H51" s="1" t="s">
        <v>33</v>
      </c>
      <c r="I51" s="1"/>
      <c r="J51" s="1"/>
      <c r="K51" s="38" t="s">
        <v>44</v>
      </c>
      <c r="L51" s="39">
        <v>40</v>
      </c>
      <c r="M51" s="40" t="s">
        <v>111</v>
      </c>
    </row>
    <row r="52" spans="1:13" ht="15" customHeight="1" x14ac:dyDescent="0.3">
      <c r="A52" s="30"/>
      <c r="B52" s="1"/>
      <c r="C52" s="37"/>
      <c r="D52" s="1"/>
      <c r="E52" s="33"/>
      <c r="F52" s="1"/>
      <c r="G52" s="43">
        <f>SUM(G50:G51)</f>
        <v>900</v>
      </c>
      <c r="H52" s="1"/>
      <c r="I52" s="1"/>
      <c r="J52" s="1"/>
      <c r="K52" s="38"/>
      <c r="L52" s="39"/>
      <c r="M52" s="40"/>
    </row>
    <row r="53" spans="1:13" ht="15" customHeight="1" x14ac:dyDescent="0.3">
      <c r="A53" s="30">
        <v>10</v>
      </c>
      <c r="B53" s="1" t="s">
        <v>99</v>
      </c>
      <c r="C53" s="37">
        <v>29</v>
      </c>
      <c r="D53" s="1" t="s">
        <v>10</v>
      </c>
      <c r="E53" s="33"/>
      <c r="F53" s="1"/>
      <c r="G53" s="43">
        <v>29</v>
      </c>
      <c r="H53" s="1" t="s">
        <v>10</v>
      </c>
      <c r="I53" s="1"/>
      <c r="J53" s="1"/>
      <c r="K53" s="38"/>
      <c r="L53" s="39"/>
      <c r="M53" s="40"/>
    </row>
    <row r="54" spans="1:13" ht="15" customHeight="1" x14ac:dyDescent="0.3">
      <c r="A54" s="30"/>
      <c r="B54" s="1"/>
      <c r="C54" s="37"/>
      <c r="D54" s="1"/>
      <c r="E54" s="33"/>
      <c r="F54" s="1"/>
      <c r="G54" s="43"/>
      <c r="H54" s="1"/>
      <c r="I54" s="1"/>
      <c r="J54" s="1"/>
      <c r="K54" s="38"/>
      <c r="L54" s="39"/>
      <c r="M54" s="40"/>
    </row>
    <row r="55" spans="1:13" ht="15" customHeight="1" x14ac:dyDescent="0.3">
      <c r="A55" s="30">
        <v>16</v>
      </c>
      <c r="B55" s="1" t="s">
        <v>103</v>
      </c>
      <c r="C55" s="37">
        <v>10</v>
      </c>
      <c r="D55" s="1" t="s">
        <v>101</v>
      </c>
      <c r="E55" s="33"/>
      <c r="F55" s="1"/>
      <c r="G55" s="43">
        <v>10</v>
      </c>
      <c r="H55" s="1" t="s">
        <v>101</v>
      </c>
      <c r="I55" s="1"/>
      <c r="J55" s="1"/>
      <c r="K55" s="38"/>
      <c r="L55" s="39"/>
      <c r="M55" s="40"/>
    </row>
    <row r="56" spans="1:13" ht="15" customHeight="1" x14ac:dyDescent="0.3">
      <c r="A56" s="30">
        <v>23</v>
      </c>
      <c r="B56" s="1" t="s">
        <v>103</v>
      </c>
      <c r="C56" s="37">
        <v>19</v>
      </c>
      <c r="D56" s="1" t="s">
        <v>73</v>
      </c>
      <c r="E56" s="33"/>
      <c r="F56" s="1"/>
      <c r="G56" s="43">
        <v>19</v>
      </c>
      <c r="H56" s="1" t="s">
        <v>73</v>
      </c>
      <c r="I56" s="1"/>
      <c r="J56" s="1"/>
      <c r="K56" s="38"/>
      <c r="L56" s="39"/>
      <c r="M56" s="40"/>
    </row>
    <row r="57" spans="1:13" ht="15" customHeight="1" x14ac:dyDescent="0.3">
      <c r="A57" s="30"/>
      <c r="B57" s="1"/>
      <c r="C57" s="37"/>
      <c r="D57" s="1"/>
      <c r="E57" s="33"/>
      <c r="F57" s="1"/>
      <c r="G57" s="43">
        <f>SUM(G55:G56)</f>
        <v>29</v>
      </c>
      <c r="H57" s="1"/>
      <c r="I57" s="1"/>
      <c r="J57" s="1"/>
      <c r="K57" s="38"/>
      <c r="L57" s="39"/>
      <c r="M57" s="40"/>
    </row>
    <row r="58" spans="1:13" ht="15" customHeight="1" x14ac:dyDescent="0.3">
      <c r="A58" s="30">
        <v>18</v>
      </c>
      <c r="B58" s="1" t="s">
        <v>100</v>
      </c>
      <c r="C58" s="37">
        <v>20</v>
      </c>
      <c r="D58" s="1" t="s">
        <v>10</v>
      </c>
      <c r="E58" s="33"/>
      <c r="F58" s="1"/>
      <c r="G58" s="37">
        <v>20</v>
      </c>
      <c r="H58" s="1" t="s">
        <v>10</v>
      </c>
      <c r="I58" s="1"/>
      <c r="J58" s="1"/>
      <c r="K58" s="38"/>
      <c r="L58" s="39"/>
      <c r="M58" s="40"/>
    </row>
    <row r="59" spans="1:13" ht="15" customHeight="1" x14ac:dyDescent="0.3">
      <c r="A59" s="30">
        <v>15</v>
      </c>
      <c r="B59" s="1" t="s">
        <v>100</v>
      </c>
      <c r="C59" s="37">
        <v>25</v>
      </c>
      <c r="D59" s="1" t="s">
        <v>10</v>
      </c>
      <c r="E59" s="33"/>
      <c r="F59" s="1"/>
      <c r="G59" s="37">
        <v>25</v>
      </c>
      <c r="H59" s="1" t="s">
        <v>10</v>
      </c>
      <c r="I59" s="1"/>
      <c r="J59" s="1"/>
      <c r="K59" s="38"/>
      <c r="L59" s="39"/>
      <c r="M59" s="40"/>
    </row>
    <row r="60" spans="1:13" ht="15" customHeight="1" x14ac:dyDescent="0.3">
      <c r="A60" s="30">
        <v>17</v>
      </c>
      <c r="B60" s="1" t="s">
        <v>100</v>
      </c>
      <c r="C60" s="37">
        <v>30</v>
      </c>
      <c r="D60" s="1" t="s">
        <v>10</v>
      </c>
      <c r="E60" s="33"/>
      <c r="F60" s="1"/>
      <c r="G60" s="37">
        <v>30</v>
      </c>
      <c r="H60" s="1" t="s">
        <v>10</v>
      </c>
      <c r="I60" s="1"/>
      <c r="J60" s="1"/>
      <c r="K60" s="38"/>
      <c r="L60" s="39"/>
      <c r="M60" s="40"/>
    </row>
    <row r="61" spans="1:13" ht="15" customHeight="1" x14ac:dyDescent="0.3">
      <c r="A61" s="30">
        <v>24</v>
      </c>
      <c r="B61" s="1" t="s">
        <v>100</v>
      </c>
      <c r="C61" s="37">
        <v>47</v>
      </c>
      <c r="D61" s="1" t="s">
        <v>10</v>
      </c>
      <c r="E61" s="33"/>
      <c r="F61" s="1"/>
      <c r="G61" s="37">
        <v>47</v>
      </c>
      <c r="H61" s="1" t="s">
        <v>10</v>
      </c>
      <c r="I61" s="1"/>
      <c r="J61" s="1"/>
      <c r="K61" s="38"/>
      <c r="L61" s="39"/>
      <c r="M61" s="40"/>
    </row>
    <row r="62" spans="1:13" ht="15" customHeight="1" x14ac:dyDescent="0.3">
      <c r="A62" s="30"/>
      <c r="B62" s="1"/>
      <c r="C62" s="37"/>
      <c r="D62" s="1"/>
      <c r="E62" s="33"/>
      <c r="F62" s="1"/>
      <c r="G62" s="37">
        <f>SUM(G58:G61)</f>
        <v>122</v>
      </c>
      <c r="H62" s="1"/>
      <c r="I62" s="1"/>
      <c r="J62" s="1"/>
      <c r="K62" s="38"/>
      <c r="L62" s="39"/>
      <c r="M62" s="40"/>
    </row>
    <row r="63" spans="1:13" ht="15" customHeight="1" x14ac:dyDescent="0.3">
      <c r="A63" s="30">
        <v>27</v>
      </c>
      <c r="B63" s="1" t="s">
        <v>96</v>
      </c>
      <c r="C63" s="37">
        <v>2</v>
      </c>
      <c r="D63" s="1" t="s">
        <v>79</v>
      </c>
      <c r="E63" s="33">
        <v>10</v>
      </c>
      <c r="F63" s="1" t="s">
        <v>10</v>
      </c>
      <c r="G63" s="37">
        <f>C63*L63+E63</f>
        <v>70</v>
      </c>
      <c r="H63" s="1" t="s">
        <v>10</v>
      </c>
      <c r="I63" s="1"/>
      <c r="J63" s="58" t="s">
        <v>129</v>
      </c>
      <c r="K63" s="38" t="s">
        <v>90</v>
      </c>
      <c r="L63" s="39">
        <v>30</v>
      </c>
      <c r="M63" s="40" t="s">
        <v>10</v>
      </c>
    </row>
    <row r="64" spans="1:13" ht="15" customHeight="1" x14ac:dyDescent="0.3">
      <c r="A64" s="30">
        <v>28</v>
      </c>
      <c r="B64" s="1" t="s">
        <v>96</v>
      </c>
      <c r="C64" s="37">
        <v>2</v>
      </c>
      <c r="D64" s="1" t="s">
        <v>79</v>
      </c>
      <c r="E64" s="33">
        <v>10</v>
      </c>
      <c r="F64" s="1" t="s">
        <v>10</v>
      </c>
      <c r="G64" s="37">
        <f>C64*L64+E64</f>
        <v>70</v>
      </c>
      <c r="H64" s="1" t="s">
        <v>10</v>
      </c>
      <c r="I64" s="1"/>
      <c r="J64" s="58" t="s">
        <v>129</v>
      </c>
      <c r="K64" s="38" t="s">
        <v>90</v>
      </c>
      <c r="L64" s="39">
        <v>30</v>
      </c>
      <c r="M64" s="40" t="s">
        <v>10</v>
      </c>
    </row>
    <row r="65" spans="1:16" ht="15" customHeight="1" x14ac:dyDescent="0.3">
      <c r="A65" s="30">
        <v>29</v>
      </c>
      <c r="B65" s="1" t="s">
        <v>96</v>
      </c>
      <c r="C65" s="37">
        <v>3</v>
      </c>
      <c r="D65" s="1" t="s">
        <v>79</v>
      </c>
      <c r="E65" s="33"/>
      <c r="F65" s="1"/>
      <c r="G65" s="37">
        <f>C65*L65+E65</f>
        <v>90</v>
      </c>
      <c r="H65" s="1" t="s">
        <v>10</v>
      </c>
      <c r="I65" s="1"/>
      <c r="J65" s="58" t="s">
        <v>129</v>
      </c>
      <c r="K65" s="38" t="s">
        <v>90</v>
      </c>
      <c r="L65" s="39">
        <v>30</v>
      </c>
      <c r="M65" s="40" t="s">
        <v>10</v>
      </c>
    </row>
    <row r="66" spans="1:16" ht="15" customHeight="1" x14ac:dyDescent="0.3">
      <c r="A66" s="30">
        <v>27</v>
      </c>
      <c r="B66" s="1" t="s">
        <v>96</v>
      </c>
      <c r="C66" s="37">
        <v>3</v>
      </c>
      <c r="D66" s="1" t="s">
        <v>79</v>
      </c>
      <c r="E66" s="33"/>
      <c r="F66" s="1"/>
      <c r="G66" s="37">
        <f>C66*L66+E66</f>
        <v>90</v>
      </c>
      <c r="H66" s="1" t="s">
        <v>10</v>
      </c>
      <c r="I66" s="1"/>
      <c r="J66" s="58" t="s">
        <v>129</v>
      </c>
      <c r="K66" s="38" t="s">
        <v>90</v>
      </c>
      <c r="L66" s="39">
        <v>30</v>
      </c>
      <c r="M66" s="40" t="s">
        <v>10</v>
      </c>
    </row>
    <row r="67" spans="1:16" ht="15" customHeight="1" x14ac:dyDescent="0.3">
      <c r="A67" s="30">
        <v>25</v>
      </c>
      <c r="B67" s="1" t="s">
        <v>96</v>
      </c>
      <c r="C67" s="37">
        <v>60</v>
      </c>
      <c r="D67" s="1" t="s">
        <v>10</v>
      </c>
      <c r="E67" s="33"/>
      <c r="F67" s="1"/>
      <c r="G67" s="37">
        <v>60</v>
      </c>
      <c r="H67" s="1" t="s">
        <v>10</v>
      </c>
      <c r="I67" s="1"/>
      <c r="J67" s="58" t="s">
        <v>129</v>
      </c>
      <c r="K67" s="38"/>
      <c r="L67" s="39"/>
      <c r="M67" s="40"/>
    </row>
    <row r="68" spans="1:16" ht="15" customHeight="1" x14ac:dyDescent="0.3">
      <c r="A68" s="30">
        <v>26</v>
      </c>
      <c r="B68" s="1" t="s">
        <v>96</v>
      </c>
      <c r="C68" s="37">
        <v>60</v>
      </c>
      <c r="D68" s="1" t="s">
        <v>10</v>
      </c>
      <c r="E68" s="33"/>
      <c r="F68" s="1"/>
      <c r="G68" s="37">
        <v>60</v>
      </c>
      <c r="H68" s="1" t="s">
        <v>10</v>
      </c>
      <c r="I68" s="1"/>
      <c r="J68" s="58" t="s">
        <v>129</v>
      </c>
      <c r="K68" s="38"/>
      <c r="L68" s="39"/>
      <c r="M68" s="40"/>
    </row>
    <row r="69" spans="1:16" ht="15" customHeight="1" x14ac:dyDescent="0.3">
      <c r="A69" s="30">
        <v>26</v>
      </c>
      <c r="B69" s="1" t="s">
        <v>96</v>
      </c>
      <c r="C69" s="37">
        <v>60</v>
      </c>
      <c r="D69" s="1" t="s">
        <v>10</v>
      </c>
      <c r="E69" s="33"/>
      <c r="F69" s="1"/>
      <c r="G69" s="37">
        <v>60</v>
      </c>
      <c r="H69" s="1" t="s">
        <v>10</v>
      </c>
      <c r="I69" s="1"/>
      <c r="J69" s="58" t="s">
        <v>129</v>
      </c>
      <c r="K69" s="38"/>
      <c r="L69" s="39"/>
      <c r="M69" s="40"/>
      <c r="P69" s="56"/>
    </row>
    <row r="70" spans="1:16" ht="15" customHeight="1" x14ac:dyDescent="0.3">
      <c r="A70" s="30"/>
      <c r="B70" s="1"/>
      <c r="C70" s="37"/>
      <c r="D70" s="1"/>
      <c r="E70" s="33"/>
      <c r="F70" s="1"/>
      <c r="G70" s="37">
        <f>SUM(G63:G69)</f>
        <v>500</v>
      </c>
      <c r="H70" s="1"/>
      <c r="I70" s="1"/>
      <c r="J70" s="58"/>
      <c r="K70" s="38"/>
      <c r="L70" s="39"/>
      <c r="M70" s="40"/>
    </row>
    <row r="71" spans="1:16" ht="15" customHeight="1" x14ac:dyDescent="0.3">
      <c r="A71" s="30">
        <v>20</v>
      </c>
      <c r="B71" s="1" t="s">
        <v>102</v>
      </c>
      <c r="C71" s="37">
        <v>2</v>
      </c>
      <c r="D71" s="1" t="s">
        <v>79</v>
      </c>
      <c r="E71" s="33"/>
      <c r="F71" s="1"/>
      <c r="G71" s="37">
        <f t="shared" ref="G71:G91" si="1">C71*L71+E71</f>
        <v>40</v>
      </c>
      <c r="H71" s="1" t="s">
        <v>10</v>
      </c>
      <c r="I71" s="1"/>
      <c r="J71" s="1"/>
      <c r="K71" s="38" t="s">
        <v>90</v>
      </c>
      <c r="L71" s="39">
        <v>20</v>
      </c>
      <c r="M71" s="40" t="s">
        <v>10</v>
      </c>
    </row>
    <row r="72" spans="1:16" ht="15" customHeight="1" x14ac:dyDescent="0.3">
      <c r="A72" s="30">
        <v>21</v>
      </c>
      <c r="B72" s="1" t="s">
        <v>102</v>
      </c>
      <c r="C72" s="37">
        <v>2</v>
      </c>
      <c r="D72" s="1" t="s">
        <v>79</v>
      </c>
      <c r="E72" s="33">
        <v>2</v>
      </c>
      <c r="F72" s="1" t="s">
        <v>10</v>
      </c>
      <c r="G72" s="37">
        <f t="shared" si="1"/>
        <v>42</v>
      </c>
      <c r="H72" s="1" t="s">
        <v>10</v>
      </c>
      <c r="I72" s="1"/>
      <c r="J72" s="1"/>
      <c r="K72" s="38" t="s">
        <v>90</v>
      </c>
      <c r="L72" s="39">
        <v>20</v>
      </c>
      <c r="M72" s="40" t="s">
        <v>10</v>
      </c>
    </row>
    <row r="73" spans="1:16" ht="15" customHeight="1" x14ac:dyDescent="0.3">
      <c r="A73" s="30">
        <v>22</v>
      </c>
      <c r="B73" s="1" t="s">
        <v>102</v>
      </c>
      <c r="C73" s="37">
        <v>2</v>
      </c>
      <c r="D73" s="1" t="s">
        <v>79</v>
      </c>
      <c r="E73" s="33"/>
      <c r="F73" s="1"/>
      <c r="G73" s="37">
        <f t="shared" si="1"/>
        <v>40</v>
      </c>
      <c r="H73" s="1" t="s">
        <v>10</v>
      </c>
      <c r="I73" s="1"/>
      <c r="J73" s="1"/>
      <c r="K73" s="38" t="s">
        <v>90</v>
      </c>
      <c r="L73" s="39">
        <v>20</v>
      </c>
      <c r="M73" s="40" t="s">
        <v>10</v>
      </c>
    </row>
    <row r="74" spans="1:16" ht="15" customHeight="1" x14ac:dyDescent="0.3">
      <c r="A74" s="30">
        <v>25</v>
      </c>
      <c r="B74" s="1" t="s">
        <v>102</v>
      </c>
      <c r="C74" s="37">
        <v>3</v>
      </c>
      <c r="D74" s="1" t="s">
        <v>79</v>
      </c>
      <c r="E74" s="33"/>
      <c r="F74" s="1"/>
      <c r="G74" s="37">
        <f t="shared" si="1"/>
        <v>60</v>
      </c>
      <c r="H74" s="1" t="s">
        <v>10</v>
      </c>
      <c r="I74" s="1"/>
      <c r="J74" s="1"/>
      <c r="K74" s="38" t="s">
        <v>90</v>
      </c>
      <c r="L74" s="39">
        <v>20</v>
      </c>
      <c r="M74" s="40" t="s">
        <v>10</v>
      </c>
    </row>
    <row r="75" spans="1:16" ht="15" customHeight="1" x14ac:dyDescent="0.3">
      <c r="A75" s="30">
        <v>27</v>
      </c>
      <c r="B75" s="1" t="s">
        <v>102</v>
      </c>
      <c r="C75" s="37">
        <v>3</v>
      </c>
      <c r="D75" s="1" t="s">
        <v>79</v>
      </c>
      <c r="E75" s="33"/>
      <c r="F75" s="1"/>
      <c r="G75" s="37">
        <f t="shared" si="1"/>
        <v>60</v>
      </c>
      <c r="H75" s="1" t="s">
        <v>10</v>
      </c>
      <c r="I75" s="1"/>
      <c r="J75" s="1"/>
      <c r="K75" s="38" t="s">
        <v>90</v>
      </c>
      <c r="L75" s="39">
        <v>20</v>
      </c>
      <c r="M75" s="40" t="s">
        <v>10</v>
      </c>
    </row>
    <row r="76" spans="1:16" ht="15" customHeight="1" x14ac:dyDescent="0.3">
      <c r="A76" s="30">
        <v>28</v>
      </c>
      <c r="B76" s="1" t="s">
        <v>102</v>
      </c>
      <c r="C76" s="37">
        <v>3</v>
      </c>
      <c r="D76" s="1" t="s">
        <v>79</v>
      </c>
      <c r="E76" s="33"/>
      <c r="F76" s="1"/>
      <c r="G76" s="37">
        <f t="shared" si="1"/>
        <v>60</v>
      </c>
      <c r="H76" s="1" t="s">
        <v>10</v>
      </c>
      <c r="I76" s="1"/>
      <c r="J76" s="1"/>
      <c r="K76" s="38" t="s">
        <v>90</v>
      </c>
      <c r="L76" s="39">
        <v>20</v>
      </c>
      <c r="M76" s="40" t="s">
        <v>10</v>
      </c>
    </row>
    <row r="77" spans="1:16" ht="15" customHeight="1" x14ac:dyDescent="0.3">
      <c r="A77" s="30">
        <v>29</v>
      </c>
      <c r="B77" s="1" t="s">
        <v>102</v>
      </c>
      <c r="C77" s="37">
        <v>3</v>
      </c>
      <c r="D77" s="1" t="s">
        <v>79</v>
      </c>
      <c r="E77" s="33"/>
      <c r="F77" s="1"/>
      <c r="G77" s="37">
        <f t="shared" si="1"/>
        <v>60</v>
      </c>
      <c r="H77" s="1" t="s">
        <v>10</v>
      </c>
      <c r="I77" s="1"/>
      <c r="J77" s="1"/>
      <c r="K77" s="38" t="s">
        <v>90</v>
      </c>
      <c r="L77" s="39">
        <v>20</v>
      </c>
      <c r="M77" s="40" t="s">
        <v>10</v>
      </c>
    </row>
    <row r="78" spans="1:16" ht="15" customHeight="1" x14ac:dyDescent="0.3">
      <c r="A78" s="30">
        <v>30</v>
      </c>
      <c r="B78" s="1" t="s">
        <v>102</v>
      </c>
      <c r="C78" s="37">
        <v>3</v>
      </c>
      <c r="D78" s="1" t="s">
        <v>79</v>
      </c>
      <c r="E78" s="33"/>
      <c r="F78" s="1"/>
      <c r="G78" s="37">
        <f t="shared" si="1"/>
        <v>60</v>
      </c>
      <c r="H78" s="1" t="s">
        <v>10</v>
      </c>
      <c r="I78" s="1"/>
      <c r="J78" s="1"/>
      <c r="K78" s="38" t="s">
        <v>90</v>
      </c>
      <c r="L78" s="39">
        <v>20</v>
      </c>
      <c r="M78" s="40" t="s">
        <v>10</v>
      </c>
    </row>
    <row r="79" spans="1:16" ht="15" customHeight="1" x14ac:dyDescent="0.3">
      <c r="A79" s="30"/>
      <c r="B79" s="1"/>
      <c r="C79" s="37"/>
      <c r="D79" s="1"/>
      <c r="E79" s="33"/>
      <c r="F79" s="1"/>
      <c r="G79" s="37">
        <f>SUM(G71:G78)</f>
        <v>422</v>
      </c>
      <c r="H79" s="1"/>
      <c r="I79" s="1"/>
      <c r="J79" s="1"/>
      <c r="K79" s="38"/>
      <c r="L79" s="39"/>
      <c r="M79" s="40"/>
      <c r="P79" s="55"/>
    </row>
    <row r="80" spans="1:16" ht="15" customHeight="1" x14ac:dyDescent="0.3">
      <c r="A80" s="30">
        <v>14</v>
      </c>
      <c r="B80" s="1" t="s">
        <v>3</v>
      </c>
      <c r="C80" s="37">
        <v>19</v>
      </c>
      <c r="D80" s="1" t="s">
        <v>31</v>
      </c>
      <c r="E80" s="33"/>
      <c r="F80" s="1"/>
      <c r="G80" s="37">
        <f t="shared" si="1"/>
        <v>114</v>
      </c>
      <c r="H80" s="1" t="s">
        <v>9</v>
      </c>
      <c r="I80" s="1"/>
      <c r="J80" s="58" t="s">
        <v>129</v>
      </c>
      <c r="K80" s="38" t="s">
        <v>47</v>
      </c>
      <c r="L80" s="39">
        <v>6</v>
      </c>
      <c r="M80" s="40" t="s">
        <v>43</v>
      </c>
    </row>
    <row r="81" spans="1:13" ht="15" customHeight="1" x14ac:dyDescent="0.3">
      <c r="A81" s="30">
        <v>8</v>
      </c>
      <c r="B81" s="1" t="s">
        <v>3</v>
      </c>
      <c r="C81" s="37">
        <v>24</v>
      </c>
      <c r="D81" s="1" t="s">
        <v>31</v>
      </c>
      <c r="E81" s="33"/>
      <c r="F81" s="1"/>
      <c r="G81" s="37">
        <f t="shared" si="1"/>
        <v>144</v>
      </c>
      <c r="H81" s="1" t="s">
        <v>9</v>
      </c>
      <c r="I81" s="1"/>
      <c r="J81" s="58" t="s">
        <v>129</v>
      </c>
      <c r="K81" s="38" t="s">
        <v>44</v>
      </c>
      <c r="L81" s="39">
        <v>6</v>
      </c>
      <c r="M81" s="40" t="s">
        <v>43</v>
      </c>
    </row>
    <row r="82" spans="1:13" ht="15" customHeight="1" x14ac:dyDescent="0.3">
      <c r="A82" s="30">
        <v>1</v>
      </c>
      <c r="B82" s="1" t="s">
        <v>3</v>
      </c>
      <c r="C82" s="37">
        <v>28</v>
      </c>
      <c r="D82" s="1" t="s">
        <v>31</v>
      </c>
      <c r="E82" s="33">
        <v>5</v>
      </c>
      <c r="F82" s="1" t="s">
        <v>9</v>
      </c>
      <c r="G82" s="37">
        <f t="shared" si="1"/>
        <v>173</v>
      </c>
      <c r="H82" s="1" t="s">
        <v>9</v>
      </c>
      <c r="I82" s="1"/>
      <c r="J82" s="58" t="s">
        <v>129</v>
      </c>
      <c r="K82" s="38" t="s">
        <v>44</v>
      </c>
      <c r="L82" s="39">
        <v>6</v>
      </c>
      <c r="M82" s="40" t="s">
        <v>43</v>
      </c>
    </row>
    <row r="83" spans="1:13" ht="15" customHeight="1" x14ac:dyDescent="0.3">
      <c r="A83" s="30"/>
      <c r="B83" s="1"/>
      <c r="C83" s="37"/>
      <c r="D83" s="1"/>
      <c r="E83" s="33"/>
      <c r="F83" s="1"/>
      <c r="G83" s="37">
        <f>SUM(G80:G82)</f>
        <v>431</v>
      </c>
      <c r="H83" s="1"/>
      <c r="I83" s="1"/>
      <c r="J83" s="58"/>
      <c r="K83" s="38"/>
      <c r="L83" s="39"/>
      <c r="M83" s="40"/>
    </row>
    <row r="84" spans="1:13" ht="15" customHeight="1" x14ac:dyDescent="0.3">
      <c r="A84" s="30">
        <v>2</v>
      </c>
      <c r="B84" s="1" t="s">
        <v>153</v>
      </c>
      <c r="C84" s="37">
        <v>8</v>
      </c>
      <c r="D84" s="1" t="s">
        <v>31</v>
      </c>
      <c r="E84" s="33"/>
      <c r="F84" s="1"/>
      <c r="G84" s="37">
        <f t="shared" si="1"/>
        <v>96</v>
      </c>
      <c r="H84" s="1" t="s">
        <v>9</v>
      </c>
      <c r="I84" s="1"/>
      <c r="J84" s="58" t="s">
        <v>129</v>
      </c>
      <c r="K84" s="38" t="s">
        <v>44</v>
      </c>
      <c r="L84" s="39">
        <v>12</v>
      </c>
      <c r="M84" s="40" t="s">
        <v>45</v>
      </c>
    </row>
    <row r="85" spans="1:13" ht="15" customHeight="1" x14ac:dyDescent="0.3">
      <c r="A85" s="30"/>
      <c r="B85" s="1"/>
      <c r="C85" s="37"/>
      <c r="D85" s="1"/>
      <c r="E85" s="33"/>
      <c r="F85" s="1"/>
      <c r="G85" s="37"/>
      <c r="H85" s="1"/>
      <c r="I85" s="1"/>
      <c r="J85" s="58"/>
      <c r="K85" s="38"/>
      <c r="L85" s="39"/>
      <c r="M85" s="40"/>
    </row>
    <row r="86" spans="1:13" ht="15" customHeight="1" x14ac:dyDescent="0.3">
      <c r="A86" s="30">
        <v>7</v>
      </c>
      <c r="B86" s="1" t="s">
        <v>80</v>
      </c>
      <c r="C86" s="37">
        <v>6</v>
      </c>
      <c r="D86" s="1" t="s">
        <v>31</v>
      </c>
      <c r="E86" s="33">
        <v>1</v>
      </c>
      <c r="F86" s="1" t="s">
        <v>76</v>
      </c>
      <c r="G86" s="37">
        <f t="shared" si="1"/>
        <v>37</v>
      </c>
      <c r="H86" s="1" t="s">
        <v>76</v>
      </c>
      <c r="I86" s="1"/>
      <c r="J86" s="1"/>
      <c r="K86" s="38" t="s">
        <v>88</v>
      </c>
      <c r="L86" s="39">
        <v>6</v>
      </c>
      <c r="M86" s="40" t="s">
        <v>179</v>
      </c>
    </row>
    <row r="87" spans="1:13" ht="15" customHeight="1" x14ac:dyDescent="0.3">
      <c r="A87" s="30">
        <v>8</v>
      </c>
      <c r="B87" s="1" t="s">
        <v>80</v>
      </c>
      <c r="C87" s="37">
        <v>6</v>
      </c>
      <c r="D87" s="1" t="s">
        <v>31</v>
      </c>
      <c r="E87" s="33"/>
      <c r="F87" s="1"/>
      <c r="G87" s="37">
        <f t="shared" si="1"/>
        <v>36</v>
      </c>
      <c r="H87" s="1" t="s">
        <v>76</v>
      </c>
      <c r="I87" s="1"/>
      <c r="J87" s="1"/>
      <c r="K87" s="38" t="s">
        <v>88</v>
      </c>
      <c r="L87" s="39">
        <v>6</v>
      </c>
      <c r="M87" s="40" t="s">
        <v>179</v>
      </c>
    </row>
    <row r="88" spans="1:13" ht="15" customHeight="1" x14ac:dyDescent="0.3">
      <c r="A88" s="99">
        <v>9</v>
      </c>
      <c r="B88" s="1" t="s">
        <v>80</v>
      </c>
      <c r="C88" s="37">
        <v>6</v>
      </c>
      <c r="D88" s="1" t="s">
        <v>31</v>
      </c>
      <c r="E88" s="33"/>
      <c r="F88" s="1"/>
      <c r="G88" s="43">
        <f t="shared" si="1"/>
        <v>36</v>
      </c>
      <c r="H88" s="1" t="s">
        <v>76</v>
      </c>
      <c r="I88" s="1"/>
      <c r="J88" s="1"/>
      <c r="K88" s="38" t="s">
        <v>88</v>
      </c>
      <c r="L88" s="39">
        <v>6</v>
      </c>
      <c r="M88" s="40" t="s">
        <v>179</v>
      </c>
    </row>
    <row r="89" spans="1:13" ht="15" customHeight="1" x14ac:dyDescent="0.3">
      <c r="A89" s="30">
        <v>10</v>
      </c>
      <c r="B89" s="1" t="s">
        <v>80</v>
      </c>
      <c r="C89" s="37">
        <v>6</v>
      </c>
      <c r="D89" s="1" t="s">
        <v>31</v>
      </c>
      <c r="E89" s="33"/>
      <c r="F89" s="1"/>
      <c r="G89" s="43">
        <f t="shared" si="1"/>
        <v>36</v>
      </c>
      <c r="H89" s="1" t="s">
        <v>76</v>
      </c>
      <c r="I89" s="1"/>
      <c r="J89" s="1"/>
      <c r="K89" s="38" t="s">
        <v>88</v>
      </c>
      <c r="L89" s="39">
        <v>6</v>
      </c>
      <c r="M89" s="40" t="s">
        <v>179</v>
      </c>
    </row>
    <row r="90" spans="1:13" ht="15" customHeight="1" x14ac:dyDescent="0.3">
      <c r="A90" s="30">
        <v>11</v>
      </c>
      <c r="B90" s="1" t="s">
        <v>80</v>
      </c>
      <c r="C90" s="37">
        <v>6</v>
      </c>
      <c r="D90" s="1" t="s">
        <v>31</v>
      </c>
      <c r="E90" s="33"/>
      <c r="F90" s="1"/>
      <c r="G90" s="43">
        <f t="shared" si="1"/>
        <v>36</v>
      </c>
      <c r="H90" s="1" t="s">
        <v>76</v>
      </c>
      <c r="I90" s="1"/>
      <c r="J90" s="1"/>
      <c r="K90" s="38" t="s">
        <v>88</v>
      </c>
      <c r="L90" s="39">
        <v>6</v>
      </c>
      <c r="M90" s="40" t="s">
        <v>179</v>
      </c>
    </row>
    <row r="91" spans="1:13" ht="15" customHeight="1" x14ac:dyDescent="0.3">
      <c r="A91" s="30">
        <v>12</v>
      </c>
      <c r="B91" s="1" t="s">
        <v>80</v>
      </c>
      <c r="C91" s="37">
        <v>6</v>
      </c>
      <c r="D91" s="1" t="s">
        <v>31</v>
      </c>
      <c r="E91" s="33"/>
      <c r="F91" s="1"/>
      <c r="G91" s="43">
        <f t="shared" si="1"/>
        <v>36</v>
      </c>
      <c r="H91" s="1" t="s">
        <v>76</v>
      </c>
      <c r="I91" s="1"/>
      <c r="J91" s="1"/>
      <c r="K91" s="38" t="s">
        <v>88</v>
      </c>
      <c r="L91" s="39">
        <v>6</v>
      </c>
      <c r="M91" s="40" t="s">
        <v>179</v>
      </c>
    </row>
    <row r="92" spans="1:13" ht="15" customHeight="1" x14ac:dyDescent="0.3">
      <c r="A92" s="30"/>
      <c r="B92" s="1"/>
      <c r="C92" s="37"/>
      <c r="D92" s="1"/>
      <c r="E92" s="33"/>
      <c r="F92" s="1"/>
      <c r="G92" s="43">
        <f>SUM(G86:G91)</f>
        <v>217</v>
      </c>
      <c r="H92" s="1"/>
      <c r="I92" s="1"/>
      <c r="J92" s="1"/>
      <c r="K92" s="38"/>
      <c r="L92" s="39"/>
      <c r="M92" s="40"/>
    </row>
    <row r="93" spans="1:13" ht="15" customHeight="1" x14ac:dyDescent="0.3">
      <c r="A93" s="30">
        <v>15</v>
      </c>
      <c r="B93" s="1" t="s">
        <v>80</v>
      </c>
      <c r="C93" s="37">
        <v>14</v>
      </c>
      <c r="D93" s="1" t="s">
        <v>33</v>
      </c>
      <c r="E93" s="33"/>
      <c r="F93" s="1"/>
      <c r="G93" s="37">
        <v>14</v>
      </c>
      <c r="H93" s="1" t="s">
        <v>33</v>
      </c>
      <c r="I93" s="1"/>
      <c r="J93" s="58" t="s">
        <v>129</v>
      </c>
      <c r="K93" s="38"/>
      <c r="L93" s="39"/>
      <c r="M93" s="40"/>
    </row>
    <row r="94" spans="1:13" ht="15" customHeight="1" x14ac:dyDescent="0.3">
      <c r="A94" s="30">
        <v>14</v>
      </c>
      <c r="B94" s="1" t="s">
        <v>80</v>
      </c>
      <c r="C94" s="37">
        <v>52</v>
      </c>
      <c r="D94" s="1" t="s">
        <v>33</v>
      </c>
      <c r="E94" s="33"/>
      <c r="F94" s="1"/>
      <c r="G94" s="37">
        <v>52</v>
      </c>
      <c r="H94" s="1" t="s">
        <v>33</v>
      </c>
      <c r="I94" s="1"/>
      <c r="J94" s="58" t="s">
        <v>129</v>
      </c>
      <c r="K94" s="38"/>
      <c r="L94" s="39"/>
      <c r="M94" s="40"/>
    </row>
    <row r="95" spans="1:13" ht="15" customHeight="1" x14ac:dyDescent="0.3">
      <c r="A95" s="30"/>
      <c r="B95" s="1"/>
      <c r="C95" s="37"/>
      <c r="D95" s="1"/>
      <c r="E95" s="33"/>
      <c r="F95" s="1"/>
      <c r="G95" s="43">
        <f>SUM(G93:G94)</f>
        <v>66</v>
      </c>
      <c r="H95" s="1"/>
      <c r="I95" s="1"/>
      <c r="J95" s="58"/>
      <c r="K95" s="38"/>
      <c r="L95" s="39"/>
      <c r="M95" s="40"/>
    </row>
    <row r="96" spans="1:13" ht="15" customHeight="1" x14ac:dyDescent="0.3">
      <c r="A96" s="30">
        <v>21</v>
      </c>
      <c r="B96" s="1" t="s">
        <v>80</v>
      </c>
      <c r="C96" s="37">
        <v>36</v>
      </c>
      <c r="D96" s="1" t="s">
        <v>33</v>
      </c>
      <c r="E96" s="33"/>
      <c r="F96" s="1"/>
      <c r="G96" s="43">
        <v>36</v>
      </c>
      <c r="H96" s="1" t="s">
        <v>33</v>
      </c>
      <c r="I96" s="1"/>
      <c r="J96" s="1"/>
      <c r="K96" s="57" t="s">
        <v>178</v>
      </c>
      <c r="L96" s="39"/>
      <c r="M96" s="40"/>
    </row>
    <row r="97" spans="1:13" ht="15" customHeight="1" x14ac:dyDescent="0.3">
      <c r="A97" s="30"/>
      <c r="B97" s="1"/>
      <c r="C97" s="37"/>
      <c r="D97" s="1"/>
      <c r="E97" s="33"/>
      <c r="F97" s="1"/>
      <c r="G97" s="43"/>
      <c r="H97" s="1"/>
      <c r="I97" s="1"/>
      <c r="J97" s="1"/>
      <c r="K97" s="57"/>
      <c r="L97" s="39"/>
      <c r="M97" s="40"/>
    </row>
    <row r="98" spans="1:13" ht="15" customHeight="1" x14ac:dyDescent="0.3">
      <c r="A98" s="30">
        <v>21</v>
      </c>
      <c r="B98" s="1" t="s">
        <v>130</v>
      </c>
      <c r="C98" s="37">
        <v>28</v>
      </c>
      <c r="D98" s="1"/>
      <c r="E98" s="33"/>
      <c r="F98" s="1"/>
      <c r="G98" s="37">
        <v>28</v>
      </c>
      <c r="H98" s="1"/>
      <c r="I98" s="1"/>
      <c r="J98" s="58" t="s">
        <v>129</v>
      </c>
      <c r="K98" s="38"/>
      <c r="L98" s="39"/>
      <c r="M98" s="40"/>
    </row>
    <row r="99" spans="1:13" ht="15" customHeight="1" x14ac:dyDescent="0.3">
      <c r="A99" s="30">
        <v>20</v>
      </c>
      <c r="B99" s="1" t="s">
        <v>130</v>
      </c>
      <c r="C99" s="37">
        <v>32</v>
      </c>
      <c r="D99" s="1" t="s">
        <v>33</v>
      </c>
      <c r="E99" s="33"/>
      <c r="F99" s="1"/>
      <c r="G99" s="37">
        <v>32</v>
      </c>
      <c r="H99" s="1" t="s">
        <v>33</v>
      </c>
      <c r="I99" s="1"/>
      <c r="J99" s="58" t="s">
        <v>129</v>
      </c>
      <c r="K99" s="38"/>
      <c r="L99" s="39"/>
      <c r="M99" s="40"/>
    </row>
    <row r="100" spans="1:13" ht="15" customHeight="1" x14ac:dyDescent="0.3">
      <c r="A100" s="30"/>
      <c r="B100" s="1"/>
      <c r="C100" s="37"/>
      <c r="D100" s="1"/>
      <c r="E100" s="33"/>
      <c r="F100" s="1"/>
      <c r="G100" s="37">
        <f>SUM(G98:G99)</f>
        <v>60</v>
      </c>
      <c r="H100" s="1"/>
      <c r="I100" s="1"/>
      <c r="J100" s="58"/>
      <c r="K100" s="38"/>
      <c r="L100" s="39"/>
      <c r="M100" s="40"/>
    </row>
    <row r="101" spans="1:13" ht="15" customHeight="1" x14ac:dyDescent="0.3">
      <c r="A101" s="30">
        <v>19</v>
      </c>
      <c r="B101" s="1" t="s">
        <v>70</v>
      </c>
      <c r="C101" s="37">
        <v>4</v>
      </c>
      <c r="D101" s="1" t="s">
        <v>33</v>
      </c>
      <c r="E101" s="33"/>
      <c r="F101" s="1"/>
      <c r="G101" s="37">
        <v>4</v>
      </c>
      <c r="H101" s="1" t="s">
        <v>33</v>
      </c>
      <c r="I101" s="1"/>
      <c r="J101" s="1"/>
      <c r="K101" s="38"/>
      <c r="L101" s="39"/>
      <c r="M101" s="40"/>
    </row>
    <row r="102" spans="1:13" ht="15" customHeight="1" x14ac:dyDescent="0.3">
      <c r="A102" s="30">
        <v>11</v>
      </c>
      <c r="B102" s="1" t="s">
        <v>70</v>
      </c>
      <c r="C102" s="37">
        <v>9</v>
      </c>
      <c r="D102" s="1" t="s">
        <v>33</v>
      </c>
      <c r="E102" s="33"/>
      <c r="F102" s="1"/>
      <c r="G102" s="37">
        <v>9</v>
      </c>
      <c r="H102" s="1" t="s">
        <v>33</v>
      </c>
      <c r="I102" s="1"/>
      <c r="J102" s="1"/>
      <c r="K102" s="57" t="s">
        <v>176</v>
      </c>
      <c r="L102" s="39"/>
      <c r="M102" s="40"/>
    </row>
    <row r="103" spans="1:13" ht="15" customHeight="1" x14ac:dyDescent="0.3">
      <c r="A103" s="30">
        <v>12</v>
      </c>
      <c r="B103" s="1" t="s">
        <v>70</v>
      </c>
      <c r="C103" s="37">
        <v>10</v>
      </c>
      <c r="D103" s="1" t="s">
        <v>33</v>
      </c>
      <c r="E103" s="33"/>
      <c r="F103" s="1"/>
      <c r="G103" s="37">
        <v>10</v>
      </c>
      <c r="H103" s="1" t="s">
        <v>33</v>
      </c>
      <c r="I103" s="1"/>
      <c r="J103" s="1"/>
      <c r="K103" s="38"/>
      <c r="L103" s="39"/>
      <c r="M103" s="40"/>
    </row>
    <row r="104" spans="1:13" ht="15" customHeight="1" x14ac:dyDescent="0.3">
      <c r="A104" s="30">
        <v>7</v>
      </c>
      <c r="B104" s="1" t="s">
        <v>70</v>
      </c>
      <c r="C104" s="37">
        <v>10</v>
      </c>
      <c r="D104" s="1" t="s">
        <v>33</v>
      </c>
      <c r="E104" s="33"/>
      <c r="F104" s="1"/>
      <c r="G104" s="37">
        <v>10</v>
      </c>
      <c r="H104" s="1" t="s">
        <v>33</v>
      </c>
      <c r="I104" s="1"/>
      <c r="J104" s="1"/>
      <c r="K104" s="38"/>
      <c r="L104" s="39"/>
      <c r="M104" s="40"/>
    </row>
    <row r="105" spans="1:13" ht="15" customHeight="1" x14ac:dyDescent="0.3">
      <c r="A105" s="30">
        <v>8</v>
      </c>
      <c r="B105" s="1" t="s">
        <v>70</v>
      </c>
      <c r="C105" s="37">
        <v>10</v>
      </c>
      <c r="D105" s="1" t="s">
        <v>33</v>
      </c>
      <c r="E105" s="33"/>
      <c r="F105" s="1"/>
      <c r="G105" s="37">
        <v>10</v>
      </c>
      <c r="H105" s="1" t="s">
        <v>33</v>
      </c>
      <c r="I105" s="1"/>
      <c r="J105" s="1"/>
      <c r="K105" s="38"/>
      <c r="L105" s="39"/>
      <c r="M105" s="40"/>
    </row>
    <row r="106" spans="1:13" ht="15" customHeight="1" x14ac:dyDescent="0.3">
      <c r="A106" s="30">
        <v>9</v>
      </c>
      <c r="B106" s="1" t="s">
        <v>70</v>
      </c>
      <c r="C106" s="37">
        <v>10</v>
      </c>
      <c r="D106" s="1" t="s">
        <v>33</v>
      </c>
      <c r="E106" s="33"/>
      <c r="F106" s="1"/>
      <c r="G106" s="37">
        <v>10</v>
      </c>
      <c r="H106" s="1" t="s">
        <v>33</v>
      </c>
      <c r="I106" s="1"/>
      <c r="J106" s="1"/>
      <c r="K106" s="38"/>
      <c r="L106" s="39"/>
      <c r="M106" s="40"/>
    </row>
    <row r="107" spans="1:13" ht="15" customHeight="1" x14ac:dyDescent="0.3">
      <c r="A107" s="30">
        <v>13</v>
      </c>
      <c r="B107" s="1" t="s">
        <v>70</v>
      </c>
      <c r="C107" s="37">
        <v>10</v>
      </c>
      <c r="D107" s="1" t="s">
        <v>33</v>
      </c>
      <c r="E107" s="33"/>
      <c r="F107" s="1"/>
      <c r="G107" s="37">
        <v>10</v>
      </c>
      <c r="H107" s="1" t="s">
        <v>33</v>
      </c>
      <c r="I107" s="1"/>
      <c r="J107" s="1"/>
      <c r="K107" s="38"/>
      <c r="L107" s="39"/>
      <c r="M107" s="40"/>
    </row>
    <row r="108" spans="1:13" ht="15" customHeight="1" x14ac:dyDescent="0.3">
      <c r="A108" s="30">
        <v>14</v>
      </c>
      <c r="B108" s="1" t="s">
        <v>70</v>
      </c>
      <c r="C108" s="37">
        <v>10</v>
      </c>
      <c r="D108" s="1" t="s">
        <v>33</v>
      </c>
      <c r="E108" s="33"/>
      <c r="F108" s="1"/>
      <c r="G108" s="37">
        <v>10</v>
      </c>
      <c r="H108" s="1" t="s">
        <v>33</v>
      </c>
      <c r="I108" s="1"/>
      <c r="J108" s="1"/>
      <c r="K108" s="38"/>
      <c r="L108" s="39"/>
      <c r="M108" s="40"/>
    </row>
    <row r="109" spans="1:13" ht="15" customHeight="1" x14ac:dyDescent="0.3">
      <c r="A109" s="30">
        <v>15</v>
      </c>
      <c r="B109" s="1" t="s">
        <v>70</v>
      </c>
      <c r="C109" s="37">
        <v>10</v>
      </c>
      <c r="D109" s="1" t="s">
        <v>33</v>
      </c>
      <c r="E109" s="33"/>
      <c r="F109" s="1"/>
      <c r="G109" s="37">
        <v>10</v>
      </c>
      <c r="H109" s="1" t="s">
        <v>33</v>
      </c>
      <c r="I109" s="1"/>
      <c r="J109" s="1"/>
      <c r="K109" s="38"/>
      <c r="L109" s="39"/>
      <c r="M109" s="40"/>
    </row>
    <row r="110" spans="1:13" ht="15" customHeight="1" x14ac:dyDescent="0.3">
      <c r="A110" s="30">
        <v>19</v>
      </c>
      <c r="B110" s="1" t="s">
        <v>70</v>
      </c>
      <c r="C110" s="37">
        <v>10</v>
      </c>
      <c r="D110" s="1" t="s">
        <v>33</v>
      </c>
      <c r="E110" s="33"/>
      <c r="F110" s="1"/>
      <c r="G110" s="37">
        <v>10</v>
      </c>
      <c r="H110" s="1" t="s">
        <v>33</v>
      </c>
      <c r="I110" s="1"/>
      <c r="J110" s="1"/>
      <c r="K110" s="38"/>
      <c r="L110" s="39"/>
      <c r="M110" s="40"/>
    </row>
    <row r="111" spans="1:13" ht="15" customHeight="1" x14ac:dyDescent="0.3">
      <c r="A111" s="30">
        <v>20</v>
      </c>
      <c r="B111" s="1" t="s">
        <v>70</v>
      </c>
      <c r="C111" s="37">
        <v>10</v>
      </c>
      <c r="D111" s="1" t="s">
        <v>33</v>
      </c>
      <c r="E111" s="33"/>
      <c r="F111" s="1"/>
      <c r="G111" s="37">
        <v>10</v>
      </c>
      <c r="H111" s="1" t="s">
        <v>33</v>
      </c>
      <c r="I111" s="1"/>
      <c r="J111" s="1"/>
      <c r="K111" s="38"/>
      <c r="L111" s="39"/>
      <c r="M111" s="40"/>
    </row>
    <row r="112" spans="1:13" ht="15" customHeight="1" x14ac:dyDescent="0.3">
      <c r="A112" s="30">
        <v>21</v>
      </c>
      <c r="B112" s="1" t="s">
        <v>70</v>
      </c>
      <c r="C112" s="37">
        <v>10</v>
      </c>
      <c r="D112" s="1" t="s">
        <v>33</v>
      </c>
      <c r="E112" s="33"/>
      <c r="F112" s="1"/>
      <c r="G112" s="37">
        <v>10</v>
      </c>
      <c r="H112" s="1" t="s">
        <v>33</v>
      </c>
      <c r="I112" s="1"/>
      <c r="J112" s="1"/>
      <c r="K112" s="38"/>
      <c r="L112" s="39"/>
      <c r="M112" s="40"/>
    </row>
    <row r="113" spans="1:13" ht="15" customHeight="1" x14ac:dyDescent="0.3">
      <c r="A113" s="30">
        <v>10</v>
      </c>
      <c r="B113" s="1" t="s">
        <v>70</v>
      </c>
      <c r="C113" s="37">
        <v>13</v>
      </c>
      <c r="D113" s="1" t="s">
        <v>33</v>
      </c>
      <c r="E113" s="33"/>
      <c r="F113" s="1"/>
      <c r="G113" s="37">
        <v>13</v>
      </c>
      <c r="H113" s="1" t="s">
        <v>33</v>
      </c>
      <c r="I113" s="1"/>
      <c r="J113" s="1"/>
      <c r="K113" s="38"/>
      <c r="L113" s="39"/>
      <c r="M113" s="40"/>
    </row>
    <row r="114" spans="1:13" ht="15" customHeight="1" x14ac:dyDescent="0.3">
      <c r="A114" s="30">
        <v>28</v>
      </c>
      <c r="B114" s="1" t="s">
        <v>70</v>
      </c>
      <c r="C114" s="37">
        <v>15</v>
      </c>
      <c r="D114" s="1" t="s">
        <v>33</v>
      </c>
      <c r="E114" s="33"/>
      <c r="F114" s="1"/>
      <c r="G114" s="37">
        <v>15</v>
      </c>
      <c r="H114" s="1" t="s">
        <v>33</v>
      </c>
      <c r="I114" s="1"/>
      <c r="J114" s="1"/>
      <c r="K114" s="38"/>
      <c r="L114" s="39"/>
      <c r="M114" s="40"/>
    </row>
    <row r="115" spans="1:13" ht="15" customHeight="1" x14ac:dyDescent="0.3">
      <c r="A115" s="30">
        <v>29</v>
      </c>
      <c r="B115" s="1" t="s">
        <v>70</v>
      </c>
      <c r="C115" s="37">
        <v>15</v>
      </c>
      <c r="D115" s="1" t="s">
        <v>33</v>
      </c>
      <c r="E115" s="33"/>
      <c r="F115" s="1"/>
      <c r="G115" s="37">
        <v>15</v>
      </c>
      <c r="H115" s="1" t="s">
        <v>33</v>
      </c>
      <c r="I115" s="1"/>
      <c r="J115" s="1"/>
      <c r="K115" s="38"/>
      <c r="L115" s="39"/>
      <c r="M115" s="40"/>
    </row>
    <row r="116" spans="1:13" ht="15" customHeight="1" x14ac:dyDescent="0.3">
      <c r="A116" s="30">
        <v>30</v>
      </c>
      <c r="B116" s="63" t="s">
        <v>70</v>
      </c>
      <c r="C116" s="64">
        <v>15</v>
      </c>
      <c r="D116" s="63" t="s">
        <v>33</v>
      </c>
      <c r="E116" s="97"/>
      <c r="F116" s="63"/>
      <c r="G116" s="64">
        <v>15</v>
      </c>
      <c r="H116" s="63" t="s">
        <v>33</v>
      </c>
      <c r="I116" s="63"/>
      <c r="J116" s="63"/>
      <c r="K116" s="67"/>
      <c r="L116" s="95"/>
      <c r="M116" s="72"/>
    </row>
    <row r="117" spans="1:13" ht="15" customHeight="1" x14ac:dyDescent="0.3">
      <c r="A117" s="30"/>
      <c r="B117" s="63"/>
      <c r="C117" s="64"/>
      <c r="D117" s="63"/>
      <c r="E117" s="100"/>
      <c r="F117" s="63"/>
      <c r="G117" s="64">
        <f>SUM(G101:G116)</f>
        <v>171</v>
      </c>
      <c r="H117" s="63"/>
      <c r="I117" s="63"/>
      <c r="J117" s="63"/>
      <c r="K117" s="67"/>
      <c r="L117" s="103"/>
      <c r="M117" s="72"/>
    </row>
    <row r="118" spans="1:13" ht="15" customHeight="1" x14ac:dyDescent="0.3">
      <c r="A118" s="30">
        <v>11</v>
      </c>
      <c r="B118" s="1" t="s">
        <v>71</v>
      </c>
      <c r="C118" s="37">
        <v>4</v>
      </c>
      <c r="D118" s="1" t="s">
        <v>33</v>
      </c>
      <c r="E118" s="33"/>
      <c r="F118" s="1"/>
      <c r="G118" s="37">
        <v>4</v>
      </c>
      <c r="H118" s="1" t="s">
        <v>33</v>
      </c>
      <c r="I118" s="1"/>
      <c r="J118" s="1"/>
      <c r="K118" s="38"/>
      <c r="L118" s="39"/>
      <c r="M118" s="40"/>
    </row>
    <row r="119" spans="1:13" ht="15" customHeight="1" x14ac:dyDescent="0.3">
      <c r="A119" s="99">
        <v>12</v>
      </c>
      <c r="B119" s="1" t="s">
        <v>71</v>
      </c>
      <c r="C119" s="37">
        <v>6</v>
      </c>
      <c r="D119" s="1" t="s">
        <v>33</v>
      </c>
      <c r="E119" s="33"/>
      <c r="F119" s="1"/>
      <c r="G119" s="43">
        <v>6</v>
      </c>
      <c r="H119" s="1" t="s">
        <v>33</v>
      </c>
      <c r="I119" s="1"/>
      <c r="J119" s="1"/>
      <c r="K119" s="38"/>
      <c r="L119" s="39"/>
      <c r="M119" s="40"/>
    </row>
    <row r="120" spans="1:13" ht="15" customHeight="1" x14ac:dyDescent="0.3">
      <c r="A120" s="30">
        <v>16</v>
      </c>
      <c r="B120" s="1" t="s">
        <v>71</v>
      </c>
      <c r="C120" s="37">
        <v>10</v>
      </c>
      <c r="D120" s="1" t="s">
        <v>33</v>
      </c>
      <c r="E120" s="33"/>
      <c r="F120" s="1"/>
      <c r="G120" s="43">
        <v>10</v>
      </c>
      <c r="H120" s="1" t="s">
        <v>33</v>
      </c>
      <c r="I120" s="1"/>
      <c r="J120" s="1"/>
      <c r="K120" s="38"/>
      <c r="L120" s="39"/>
      <c r="M120" s="40"/>
    </row>
    <row r="121" spans="1:13" ht="15" customHeight="1" x14ac:dyDescent="0.3">
      <c r="A121" s="30">
        <v>17</v>
      </c>
      <c r="B121" s="1" t="s">
        <v>71</v>
      </c>
      <c r="C121" s="37">
        <v>10</v>
      </c>
      <c r="D121" s="1" t="s">
        <v>33</v>
      </c>
      <c r="E121" s="33"/>
      <c r="F121" s="1"/>
      <c r="G121" s="43">
        <v>10</v>
      </c>
      <c r="H121" s="1" t="s">
        <v>33</v>
      </c>
      <c r="I121" s="1"/>
      <c r="J121" s="1"/>
      <c r="K121" s="38"/>
      <c r="L121" s="39"/>
      <c r="M121" s="40"/>
    </row>
    <row r="122" spans="1:13" ht="15" customHeight="1" x14ac:dyDescent="0.3">
      <c r="A122" s="30">
        <v>18</v>
      </c>
      <c r="B122" s="1" t="s">
        <v>71</v>
      </c>
      <c r="C122" s="37">
        <v>10</v>
      </c>
      <c r="D122" s="1" t="s">
        <v>33</v>
      </c>
      <c r="E122" s="33"/>
      <c r="F122" s="1"/>
      <c r="G122" s="43">
        <v>10</v>
      </c>
      <c r="H122" s="1" t="s">
        <v>33</v>
      </c>
      <c r="I122" s="1"/>
      <c r="J122" s="1"/>
      <c r="K122" s="38"/>
      <c r="L122" s="39"/>
      <c r="M122" s="40"/>
    </row>
    <row r="123" spans="1:13" ht="15" customHeight="1" x14ac:dyDescent="0.3">
      <c r="A123" s="30">
        <v>22</v>
      </c>
      <c r="B123" s="1" t="s">
        <v>71</v>
      </c>
      <c r="C123" s="37">
        <v>10</v>
      </c>
      <c r="D123" s="1" t="s">
        <v>33</v>
      </c>
      <c r="E123" s="33"/>
      <c r="F123" s="1"/>
      <c r="G123" s="43">
        <v>10</v>
      </c>
      <c r="H123" s="1" t="s">
        <v>33</v>
      </c>
      <c r="I123" s="1"/>
      <c r="J123" s="1"/>
      <c r="K123" s="38"/>
      <c r="L123" s="39"/>
      <c r="M123" s="40"/>
    </row>
    <row r="124" spans="1:13" ht="15" customHeight="1" x14ac:dyDescent="0.3">
      <c r="A124" s="30">
        <v>23</v>
      </c>
      <c r="B124" s="1" t="s">
        <v>71</v>
      </c>
      <c r="C124" s="37">
        <v>10</v>
      </c>
      <c r="D124" s="1" t="s">
        <v>33</v>
      </c>
      <c r="E124" s="33"/>
      <c r="F124" s="1"/>
      <c r="G124" s="43">
        <v>10</v>
      </c>
      <c r="H124" s="1" t="s">
        <v>33</v>
      </c>
      <c r="I124" s="1"/>
      <c r="J124" s="1"/>
      <c r="K124" s="38"/>
      <c r="L124" s="39"/>
      <c r="M124" s="40"/>
    </row>
    <row r="125" spans="1:13" ht="15" customHeight="1" x14ac:dyDescent="0.3">
      <c r="A125" s="30">
        <v>24</v>
      </c>
      <c r="B125" s="1" t="s">
        <v>71</v>
      </c>
      <c r="C125" s="37">
        <v>10</v>
      </c>
      <c r="D125" s="1" t="s">
        <v>33</v>
      </c>
      <c r="E125" s="33"/>
      <c r="F125" s="1"/>
      <c r="G125" s="43">
        <v>10</v>
      </c>
      <c r="H125" s="1" t="s">
        <v>33</v>
      </c>
      <c r="I125" s="1"/>
      <c r="J125" s="1"/>
      <c r="K125" s="38"/>
      <c r="L125" s="39"/>
      <c r="M125" s="40"/>
    </row>
    <row r="126" spans="1:13" ht="15" customHeight="1" x14ac:dyDescent="0.3">
      <c r="A126" s="30">
        <v>6</v>
      </c>
      <c r="B126" s="1" t="s">
        <v>71</v>
      </c>
      <c r="C126" s="37">
        <v>14</v>
      </c>
      <c r="D126" s="1" t="s">
        <v>33</v>
      </c>
      <c r="E126" s="33"/>
      <c r="F126" s="1"/>
      <c r="G126" s="43">
        <v>14</v>
      </c>
      <c r="H126" s="1" t="s">
        <v>33</v>
      </c>
      <c r="I126" s="1"/>
      <c r="J126" s="1"/>
      <c r="K126" s="38"/>
      <c r="L126" s="39"/>
      <c r="M126" s="40"/>
    </row>
    <row r="127" spans="1:13" ht="15" customHeight="1" x14ac:dyDescent="0.3">
      <c r="A127" s="30">
        <v>25</v>
      </c>
      <c r="B127" s="1" t="s">
        <v>71</v>
      </c>
      <c r="C127" s="37">
        <v>15</v>
      </c>
      <c r="D127" s="1" t="s">
        <v>33</v>
      </c>
      <c r="E127" s="33"/>
      <c r="F127" s="1"/>
      <c r="G127" s="43">
        <v>15</v>
      </c>
      <c r="H127" s="1" t="s">
        <v>33</v>
      </c>
      <c r="I127" s="1"/>
      <c r="J127" s="1"/>
      <c r="K127" s="38"/>
      <c r="L127" s="39"/>
      <c r="M127" s="40"/>
    </row>
    <row r="128" spans="1:13" ht="15" customHeight="1" x14ac:dyDescent="0.3">
      <c r="A128" s="30">
        <v>26</v>
      </c>
      <c r="B128" s="1" t="s">
        <v>71</v>
      </c>
      <c r="C128" s="37">
        <v>15</v>
      </c>
      <c r="D128" s="1" t="s">
        <v>33</v>
      </c>
      <c r="E128" s="33"/>
      <c r="F128" s="1"/>
      <c r="G128" s="37">
        <v>15</v>
      </c>
      <c r="H128" s="1" t="s">
        <v>33</v>
      </c>
      <c r="I128" s="1"/>
      <c r="J128" s="1"/>
      <c r="K128" s="38"/>
      <c r="L128" s="39"/>
      <c r="M128" s="40"/>
    </row>
    <row r="129" spans="1:16" ht="15" customHeight="1" x14ac:dyDescent="0.3">
      <c r="A129" s="30">
        <v>27</v>
      </c>
      <c r="B129" s="1" t="s">
        <v>71</v>
      </c>
      <c r="C129" s="37">
        <v>15</v>
      </c>
      <c r="D129" s="1" t="s">
        <v>33</v>
      </c>
      <c r="E129" s="33"/>
      <c r="F129" s="1"/>
      <c r="G129" s="43">
        <v>15</v>
      </c>
      <c r="H129" s="1" t="s">
        <v>33</v>
      </c>
      <c r="I129" s="1"/>
      <c r="J129" s="1"/>
      <c r="K129" s="38"/>
      <c r="L129" s="39"/>
      <c r="M129" s="40"/>
    </row>
    <row r="130" spans="1:16" ht="15" customHeight="1" x14ac:dyDescent="0.3">
      <c r="A130" s="30"/>
      <c r="B130" s="63"/>
      <c r="C130" s="64"/>
      <c r="D130" s="63"/>
      <c r="E130" s="100"/>
      <c r="F130" s="63"/>
      <c r="G130" s="115">
        <f>SUM(G118:G129)</f>
        <v>129</v>
      </c>
      <c r="H130" s="63"/>
      <c r="I130" s="63"/>
      <c r="J130" s="63"/>
      <c r="K130" s="67"/>
      <c r="L130" s="103"/>
      <c r="M130" s="72"/>
    </row>
    <row r="131" spans="1:16" ht="15" customHeight="1" x14ac:dyDescent="0.3">
      <c r="A131" s="30">
        <v>28</v>
      </c>
      <c r="B131" s="63" t="s">
        <v>7</v>
      </c>
      <c r="C131" s="64">
        <v>7</v>
      </c>
      <c r="D131" s="63" t="s">
        <v>33</v>
      </c>
      <c r="E131" s="97"/>
      <c r="F131" s="63"/>
      <c r="G131" s="64">
        <v>7</v>
      </c>
      <c r="H131" s="63" t="s">
        <v>33</v>
      </c>
      <c r="I131" s="63"/>
      <c r="J131" s="63"/>
      <c r="K131" s="67"/>
      <c r="L131" s="95"/>
      <c r="M131" s="72"/>
      <c r="P131" s="55"/>
    </row>
    <row r="132" spans="1:16" ht="15" customHeight="1" x14ac:dyDescent="0.3">
      <c r="A132" s="30">
        <v>15</v>
      </c>
      <c r="B132" s="42" t="s">
        <v>7</v>
      </c>
      <c r="C132" s="43">
        <v>12</v>
      </c>
      <c r="D132" s="42" t="s">
        <v>33</v>
      </c>
      <c r="E132" s="98"/>
      <c r="F132" s="42"/>
      <c r="G132" s="43">
        <v>12</v>
      </c>
      <c r="H132" s="42" t="s">
        <v>33</v>
      </c>
      <c r="I132" s="42"/>
      <c r="J132" s="42"/>
      <c r="K132" s="45"/>
      <c r="L132" s="96"/>
      <c r="M132" s="50"/>
    </row>
    <row r="133" spans="1:16" ht="15" customHeight="1" x14ac:dyDescent="0.3">
      <c r="A133" s="30">
        <v>16</v>
      </c>
      <c r="B133" s="1" t="s">
        <v>7</v>
      </c>
      <c r="C133" s="37">
        <v>24</v>
      </c>
      <c r="D133" s="1" t="s">
        <v>33</v>
      </c>
      <c r="E133" s="33"/>
      <c r="F133" s="1"/>
      <c r="G133" s="37">
        <v>24</v>
      </c>
      <c r="H133" s="1" t="s">
        <v>33</v>
      </c>
      <c r="I133" s="1"/>
      <c r="J133" s="1"/>
      <c r="K133" s="38"/>
      <c r="L133" s="39"/>
      <c r="M133" s="40"/>
    </row>
    <row r="134" spans="1:16" ht="15" customHeight="1" x14ac:dyDescent="0.3">
      <c r="A134" s="30">
        <v>29</v>
      </c>
      <c r="B134" s="1" t="s">
        <v>7</v>
      </c>
      <c r="C134" s="37">
        <v>24</v>
      </c>
      <c r="D134" s="1" t="s">
        <v>33</v>
      </c>
      <c r="E134" s="33"/>
      <c r="F134" s="1"/>
      <c r="G134" s="43">
        <v>24</v>
      </c>
      <c r="H134" s="1" t="s">
        <v>33</v>
      </c>
      <c r="I134" s="1"/>
      <c r="J134" s="1"/>
      <c r="K134" s="38"/>
      <c r="L134" s="39"/>
      <c r="M134" s="40"/>
    </row>
    <row r="135" spans="1:16" ht="15" customHeight="1" x14ac:dyDescent="0.3">
      <c r="A135" s="30">
        <v>30</v>
      </c>
      <c r="B135" s="1" t="s">
        <v>7</v>
      </c>
      <c r="C135" s="37">
        <v>24</v>
      </c>
      <c r="D135" s="1" t="s">
        <v>33</v>
      </c>
      <c r="E135" s="33"/>
      <c r="F135" s="1"/>
      <c r="G135" s="43">
        <v>24</v>
      </c>
      <c r="H135" s="1" t="s">
        <v>33</v>
      </c>
      <c r="I135" s="1"/>
      <c r="J135" s="1"/>
      <c r="K135" s="38"/>
      <c r="L135" s="39"/>
      <c r="M135" s="40"/>
    </row>
    <row r="136" spans="1:16" ht="15" customHeight="1" x14ac:dyDescent="0.3">
      <c r="A136" s="30"/>
      <c r="B136" s="1"/>
      <c r="C136" s="37"/>
      <c r="D136" s="1"/>
      <c r="E136" s="33"/>
      <c r="F136" s="1"/>
      <c r="G136" s="43">
        <f>SUM(G131:G135)</f>
        <v>91</v>
      </c>
      <c r="H136" s="1"/>
      <c r="I136" s="1"/>
      <c r="J136" s="1"/>
      <c r="K136" s="67"/>
      <c r="L136" s="103"/>
      <c r="M136" s="72"/>
    </row>
    <row r="137" spans="1:16" ht="15" customHeight="1" x14ac:dyDescent="0.3">
      <c r="A137" s="30">
        <v>25</v>
      </c>
      <c r="B137" s="1" t="s">
        <v>7</v>
      </c>
      <c r="C137" s="37">
        <v>20</v>
      </c>
      <c r="D137" s="1" t="s">
        <v>33</v>
      </c>
      <c r="E137" s="33"/>
      <c r="F137" s="1"/>
      <c r="G137" s="37">
        <v>20</v>
      </c>
      <c r="H137" s="1" t="s">
        <v>33</v>
      </c>
      <c r="I137" s="1"/>
      <c r="J137" s="58" t="s">
        <v>129</v>
      </c>
      <c r="K137" s="67"/>
      <c r="L137" s="103"/>
      <c r="M137" s="72"/>
    </row>
    <row r="138" spans="1:16" ht="15" customHeight="1" x14ac:dyDescent="0.3">
      <c r="A138" s="30"/>
      <c r="B138" s="63"/>
      <c r="C138" s="64"/>
      <c r="D138" s="63"/>
      <c r="E138" s="100"/>
      <c r="F138" s="63"/>
      <c r="G138" s="115"/>
      <c r="H138" s="63"/>
      <c r="I138" s="63"/>
      <c r="J138" s="119"/>
      <c r="K138" s="67"/>
      <c r="L138" s="103"/>
      <c r="M138" s="72"/>
    </row>
    <row r="139" spans="1:16" ht="15" customHeight="1" x14ac:dyDescent="0.3">
      <c r="A139" s="34">
        <v>19</v>
      </c>
      <c r="B139" s="63" t="s">
        <v>74</v>
      </c>
      <c r="C139" s="64">
        <v>8</v>
      </c>
      <c r="D139" s="63" t="s">
        <v>33</v>
      </c>
      <c r="E139" s="97"/>
      <c r="F139" s="63"/>
      <c r="G139" s="64">
        <v>8</v>
      </c>
      <c r="H139" s="63" t="s">
        <v>33</v>
      </c>
      <c r="I139" s="63"/>
      <c r="J139" s="63"/>
      <c r="K139" s="67"/>
      <c r="L139" s="95"/>
      <c r="M139" s="72"/>
    </row>
    <row r="140" spans="1:16" ht="15" customHeight="1" x14ac:dyDescent="0.3">
      <c r="A140" s="30">
        <v>26</v>
      </c>
      <c r="B140" s="42" t="s">
        <v>74</v>
      </c>
      <c r="C140" s="43">
        <v>18</v>
      </c>
      <c r="D140" s="42" t="s">
        <v>33</v>
      </c>
      <c r="E140" s="98"/>
      <c r="F140" s="42"/>
      <c r="G140" s="43">
        <v>18</v>
      </c>
      <c r="H140" s="42" t="s">
        <v>33</v>
      </c>
      <c r="I140" s="42"/>
      <c r="J140" s="42"/>
      <c r="K140" s="45"/>
      <c r="L140" s="96"/>
      <c r="M140" s="50"/>
    </row>
    <row r="141" spans="1:16" ht="15" customHeight="1" x14ac:dyDescent="0.3">
      <c r="A141" s="30"/>
      <c r="B141" s="42"/>
      <c r="C141" s="43"/>
      <c r="D141" s="42"/>
      <c r="E141" s="102"/>
      <c r="F141" s="42"/>
      <c r="G141" s="43">
        <f>SUM(G139:G140)</f>
        <v>26</v>
      </c>
      <c r="H141" s="42"/>
      <c r="I141" s="42"/>
      <c r="J141" s="42"/>
      <c r="K141" s="45"/>
      <c r="L141" s="104"/>
      <c r="M141" s="50"/>
    </row>
    <row r="142" spans="1:16" ht="15" customHeight="1" x14ac:dyDescent="0.3">
      <c r="A142" s="30">
        <v>21</v>
      </c>
      <c r="B142" s="1" t="s">
        <v>94</v>
      </c>
      <c r="C142" s="37">
        <v>25</v>
      </c>
      <c r="D142" s="1" t="s">
        <v>76</v>
      </c>
      <c r="E142" s="33"/>
      <c r="F142" s="1"/>
      <c r="G142" s="43">
        <v>25</v>
      </c>
      <c r="H142" s="1" t="s">
        <v>76</v>
      </c>
      <c r="I142" s="1"/>
      <c r="J142" s="1"/>
      <c r="K142" s="38"/>
      <c r="L142" s="39"/>
      <c r="M142" s="40"/>
    </row>
    <row r="143" spans="1:16" ht="15" customHeight="1" x14ac:dyDescent="0.3">
      <c r="A143" s="30">
        <v>22</v>
      </c>
      <c r="B143" s="1" t="s">
        <v>94</v>
      </c>
      <c r="C143" s="37">
        <v>34</v>
      </c>
      <c r="D143" s="1" t="s">
        <v>76</v>
      </c>
      <c r="E143" s="33"/>
      <c r="F143" s="1"/>
      <c r="G143" s="37">
        <v>34</v>
      </c>
      <c r="H143" s="1" t="s">
        <v>76</v>
      </c>
      <c r="I143" s="1"/>
      <c r="J143" s="1"/>
      <c r="K143" s="38"/>
      <c r="L143" s="39"/>
      <c r="M143" s="40"/>
    </row>
    <row r="144" spans="1:16" ht="15" customHeight="1" x14ac:dyDescent="0.3">
      <c r="A144" s="30"/>
      <c r="B144" s="1"/>
      <c r="C144" s="37"/>
      <c r="D144" s="1"/>
      <c r="E144" s="33"/>
      <c r="F144" s="1"/>
      <c r="G144" s="37">
        <f>SUM(G142:G143)</f>
        <v>59</v>
      </c>
      <c r="H144" s="1"/>
      <c r="I144" s="1"/>
      <c r="J144" s="1"/>
      <c r="K144" s="38"/>
      <c r="L144" s="39"/>
      <c r="M144" s="40"/>
    </row>
    <row r="145" spans="1:13" ht="15" customHeight="1" x14ac:dyDescent="0.3">
      <c r="A145" s="30">
        <v>13</v>
      </c>
      <c r="B145" s="1" t="s">
        <v>95</v>
      </c>
      <c r="C145" s="37">
        <v>4</v>
      </c>
      <c r="D145" s="1" t="s">
        <v>37</v>
      </c>
      <c r="E145" s="33"/>
      <c r="F145" s="1"/>
      <c r="G145" s="37">
        <f>C145*L145+E145</f>
        <v>100</v>
      </c>
      <c r="H145" s="1" t="s">
        <v>76</v>
      </c>
      <c r="I145" s="1"/>
      <c r="J145" s="1"/>
      <c r="K145" s="38" t="s">
        <v>46</v>
      </c>
      <c r="L145" s="39">
        <v>25</v>
      </c>
      <c r="M145" s="40" t="s">
        <v>76</v>
      </c>
    </row>
    <row r="146" spans="1:13" ht="15" customHeight="1" x14ac:dyDescent="0.3">
      <c r="A146" s="53">
        <v>22</v>
      </c>
      <c r="B146" s="1" t="s">
        <v>95</v>
      </c>
      <c r="C146" s="37">
        <v>9</v>
      </c>
      <c r="D146" s="1" t="s">
        <v>76</v>
      </c>
      <c r="E146" s="33"/>
      <c r="F146" s="1"/>
      <c r="G146" s="37">
        <v>9</v>
      </c>
      <c r="H146" s="1" t="s">
        <v>76</v>
      </c>
      <c r="I146" s="1"/>
      <c r="J146" s="1"/>
      <c r="K146" s="38"/>
      <c r="L146" s="39"/>
      <c r="M146" s="40"/>
    </row>
    <row r="147" spans="1:13" ht="15" customHeight="1" x14ac:dyDescent="0.3">
      <c r="A147" s="30">
        <v>7</v>
      </c>
      <c r="B147" s="1" t="s">
        <v>95</v>
      </c>
      <c r="C147" s="37">
        <v>4</v>
      </c>
      <c r="D147" s="1" t="s">
        <v>37</v>
      </c>
      <c r="E147" s="33"/>
      <c r="F147" s="1"/>
      <c r="G147" s="43">
        <f>C147*L147+E147</f>
        <v>100</v>
      </c>
      <c r="H147" s="1" t="s">
        <v>76</v>
      </c>
      <c r="I147" s="1"/>
      <c r="J147" s="1"/>
      <c r="K147" s="38" t="s">
        <v>89</v>
      </c>
      <c r="L147" s="39">
        <v>25</v>
      </c>
      <c r="M147" s="40" t="s">
        <v>76</v>
      </c>
    </row>
    <row r="148" spans="1:13" ht="15" customHeight="1" x14ac:dyDescent="0.3">
      <c r="A148" s="30"/>
      <c r="B148" s="1"/>
      <c r="C148" s="37"/>
      <c r="D148" s="1"/>
      <c r="E148" s="33"/>
      <c r="F148" s="1"/>
      <c r="G148" s="43">
        <f>SUM(G145:G147)</f>
        <v>209</v>
      </c>
      <c r="H148" s="1"/>
      <c r="I148" s="1"/>
      <c r="J148" s="1"/>
      <c r="K148" s="38"/>
      <c r="L148" s="39"/>
      <c r="M148" s="40"/>
    </row>
    <row r="149" spans="1:13" ht="15" customHeight="1" x14ac:dyDescent="0.3">
      <c r="A149" s="53">
        <v>22</v>
      </c>
      <c r="B149" s="1" t="s">
        <v>93</v>
      </c>
      <c r="C149" s="37">
        <v>29</v>
      </c>
      <c r="D149" s="1" t="s">
        <v>76</v>
      </c>
      <c r="E149" s="33"/>
      <c r="F149" s="1"/>
      <c r="G149" s="37">
        <v>29</v>
      </c>
      <c r="H149" s="1" t="s">
        <v>76</v>
      </c>
      <c r="I149" s="1"/>
      <c r="J149" s="1"/>
      <c r="K149" s="38"/>
      <c r="L149" s="39"/>
      <c r="M149" s="40"/>
    </row>
    <row r="150" spans="1:13" ht="15" customHeight="1" x14ac:dyDescent="0.3">
      <c r="A150" s="53">
        <v>21</v>
      </c>
      <c r="B150" s="1" t="s">
        <v>93</v>
      </c>
      <c r="C150" s="37">
        <v>30</v>
      </c>
      <c r="D150" s="1" t="s">
        <v>76</v>
      </c>
      <c r="E150" s="33"/>
      <c r="F150" s="1"/>
      <c r="G150" s="37">
        <v>30</v>
      </c>
      <c r="H150" s="1" t="s">
        <v>76</v>
      </c>
      <c r="I150" s="1"/>
      <c r="J150" s="1"/>
      <c r="K150" s="38"/>
      <c r="L150" s="39"/>
      <c r="M150" s="40"/>
    </row>
    <row r="151" spans="1:13" ht="15" customHeight="1" x14ac:dyDescent="0.3">
      <c r="A151" s="53"/>
      <c r="B151" s="1"/>
      <c r="C151" s="37"/>
      <c r="D151" s="1"/>
      <c r="E151" s="33"/>
      <c r="F151" s="1"/>
      <c r="G151" s="43">
        <f>SUM(G149:G150)</f>
        <v>59</v>
      </c>
      <c r="H151" s="1"/>
      <c r="I151" s="1"/>
      <c r="J151" s="1"/>
      <c r="K151" s="38"/>
      <c r="L151" s="39"/>
      <c r="M151" s="40"/>
    </row>
    <row r="152" spans="1:13" ht="15" customHeight="1" x14ac:dyDescent="0.3">
      <c r="A152" s="30">
        <v>19</v>
      </c>
      <c r="B152" s="1" t="s">
        <v>8</v>
      </c>
      <c r="C152" s="37">
        <v>10</v>
      </c>
      <c r="D152" s="1" t="s">
        <v>33</v>
      </c>
      <c r="E152" s="33"/>
      <c r="F152" s="1"/>
      <c r="G152" s="43"/>
      <c r="H152" s="1"/>
      <c r="I152" s="1"/>
      <c r="J152" s="58" t="s">
        <v>129</v>
      </c>
      <c r="K152" s="38"/>
      <c r="L152" s="39"/>
      <c r="M152" s="40"/>
    </row>
    <row r="153" spans="1:13" ht="15" customHeight="1" x14ac:dyDescent="0.3">
      <c r="A153" s="30">
        <v>17</v>
      </c>
      <c r="B153" s="1" t="s">
        <v>8</v>
      </c>
      <c r="C153" s="37">
        <v>13</v>
      </c>
      <c r="D153" s="1" t="s">
        <v>33</v>
      </c>
      <c r="E153" s="33"/>
      <c r="F153" s="1"/>
      <c r="G153" s="37">
        <v>13</v>
      </c>
      <c r="H153" s="1" t="s">
        <v>33</v>
      </c>
      <c r="I153" s="1"/>
      <c r="J153" s="1"/>
      <c r="K153" s="38"/>
      <c r="L153" s="39"/>
      <c r="M153" s="40"/>
    </row>
    <row r="154" spans="1:13" ht="15" customHeight="1" x14ac:dyDescent="0.3">
      <c r="A154" s="30">
        <v>18</v>
      </c>
      <c r="B154" s="1" t="s">
        <v>8</v>
      </c>
      <c r="C154" s="37">
        <v>22</v>
      </c>
      <c r="D154" s="1" t="s">
        <v>33</v>
      </c>
      <c r="E154" s="33"/>
      <c r="F154" s="1"/>
      <c r="G154" s="37">
        <v>22</v>
      </c>
      <c r="H154" s="1" t="s">
        <v>33</v>
      </c>
      <c r="I154" s="1"/>
      <c r="J154" s="1"/>
      <c r="K154" s="38"/>
      <c r="L154" s="39"/>
      <c r="M154" s="40"/>
    </row>
    <row r="155" spans="1:13" ht="15" customHeight="1" x14ac:dyDescent="0.3">
      <c r="A155" s="30">
        <v>23</v>
      </c>
      <c r="B155" s="1" t="s">
        <v>8</v>
      </c>
      <c r="C155" s="37">
        <v>22</v>
      </c>
      <c r="D155" s="1" t="s">
        <v>33</v>
      </c>
      <c r="E155" s="33"/>
      <c r="F155" s="1"/>
      <c r="G155" s="37">
        <v>22</v>
      </c>
      <c r="H155" s="1" t="s">
        <v>33</v>
      </c>
      <c r="I155" s="1"/>
      <c r="J155" s="1"/>
      <c r="K155" s="38"/>
      <c r="L155" s="39"/>
      <c r="M155" s="40"/>
    </row>
    <row r="156" spans="1:13" ht="15" customHeight="1" x14ac:dyDescent="0.3">
      <c r="A156" s="30">
        <v>24</v>
      </c>
      <c r="B156" s="1" t="s">
        <v>8</v>
      </c>
      <c r="C156" s="37">
        <v>22</v>
      </c>
      <c r="D156" s="1" t="s">
        <v>33</v>
      </c>
      <c r="E156" s="33"/>
      <c r="F156" s="1"/>
      <c r="G156" s="43">
        <v>22</v>
      </c>
      <c r="H156" s="1" t="s">
        <v>33</v>
      </c>
      <c r="I156" s="1"/>
      <c r="J156" s="1"/>
      <c r="K156" s="38"/>
      <c r="L156" s="39"/>
      <c r="M156" s="40"/>
    </row>
    <row r="157" spans="1:13" ht="15" customHeight="1" x14ac:dyDescent="0.3">
      <c r="A157" s="30"/>
      <c r="B157" s="1"/>
      <c r="C157" s="37"/>
      <c r="D157" s="1"/>
      <c r="E157" s="33"/>
      <c r="F157" s="1"/>
      <c r="G157" s="43">
        <f>SUM(G153:G156)</f>
        <v>79</v>
      </c>
      <c r="H157" s="1"/>
      <c r="I157" s="1"/>
      <c r="J157" s="1"/>
      <c r="K157" s="38"/>
      <c r="L157" s="39"/>
      <c r="M157" s="40"/>
    </row>
    <row r="158" spans="1:13" ht="15" customHeight="1" x14ac:dyDescent="0.3">
      <c r="A158" s="30">
        <v>8</v>
      </c>
      <c r="B158" s="1" t="s">
        <v>5</v>
      </c>
      <c r="C158" s="37">
        <v>2</v>
      </c>
      <c r="D158" s="1" t="s">
        <v>37</v>
      </c>
      <c r="E158" s="33">
        <v>15</v>
      </c>
      <c r="F158" s="1" t="s">
        <v>76</v>
      </c>
      <c r="G158" s="43">
        <f>C158*L158+E158</f>
        <v>65</v>
      </c>
      <c r="H158" s="1" t="s">
        <v>76</v>
      </c>
      <c r="I158" s="1"/>
      <c r="J158" s="58" t="s">
        <v>129</v>
      </c>
      <c r="K158" s="38" t="s">
        <v>89</v>
      </c>
      <c r="L158" s="39">
        <v>25</v>
      </c>
      <c r="M158" s="40" t="s">
        <v>76</v>
      </c>
    </row>
    <row r="159" spans="1:13" ht="15" customHeight="1" x14ac:dyDescent="0.3">
      <c r="A159" s="30">
        <v>19</v>
      </c>
      <c r="B159" s="1" t="s">
        <v>5</v>
      </c>
      <c r="C159" s="37">
        <v>4</v>
      </c>
      <c r="D159" s="1" t="s">
        <v>79</v>
      </c>
      <c r="E159" s="33"/>
      <c r="F159" s="1"/>
      <c r="G159" s="43">
        <f>C159*L159+E159</f>
        <v>100</v>
      </c>
      <c r="H159" s="1" t="s">
        <v>76</v>
      </c>
      <c r="I159" s="1"/>
      <c r="J159" s="58" t="s">
        <v>129</v>
      </c>
      <c r="K159" s="38" t="s">
        <v>90</v>
      </c>
      <c r="L159" s="39">
        <v>25</v>
      </c>
      <c r="M159" s="40" t="s">
        <v>76</v>
      </c>
    </row>
    <row r="160" spans="1:13" ht="15" customHeight="1" x14ac:dyDescent="0.3">
      <c r="A160" s="30">
        <v>20</v>
      </c>
      <c r="B160" s="1" t="s">
        <v>5</v>
      </c>
      <c r="C160" s="37">
        <v>4</v>
      </c>
      <c r="D160" s="1" t="s">
        <v>79</v>
      </c>
      <c r="E160" s="33"/>
      <c r="F160" s="1"/>
      <c r="G160" s="43">
        <f>C160*L160+E160</f>
        <v>100</v>
      </c>
      <c r="H160" s="1" t="s">
        <v>76</v>
      </c>
      <c r="I160" s="1"/>
      <c r="J160" s="58" t="s">
        <v>129</v>
      </c>
      <c r="K160" s="38" t="s">
        <v>90</v>
      </c>
      <c r="L160" s="39">
        <v>25</v>
      </c>
      <c r="M160" s="40" t="s">
        <v>76</v>
      </c>
    </row>
    <row r="161" spans="1:13" ht="15" customHeight="1" x14ac:dyDescent="0.3">
      <c r="A161" s="105"/>
      <c r="B161" s="1"/>
      <c r="C161" s="37"/>
      <c r="D161" s="1"/>
      <c r="E161" s="33"/>
      <c r="F161" s="1"/>
      <c r="G161" s="43">
        <f>SUM(G158:G160)</f>
        <v>265</v>
      </c>
      <c r="H161" s="1"/>
      <c r="I161" s="1"/>
      <c r="J161" s="58"/>
      <c r="K161" s="38"/>
      <c r="L161" s="39"/>
      <c r="M161" s="40"/>
    </row>
    <row r="162" spans="1:13" ht="15" customHeight="1" x14ac:dyDescent="0.3">
      <c r="A162" s="99">
        <v>7</v>
      </c>
      <c r="B162" s="1" t="s">
        <v>4</v>
      </c>
      <c r="C162" s="37">
        <v>17</v>
      </c>
      <c r="D162" s="1" t="s">
        <v>31</v>
      </c>
      <c r="E162" s="33">
        <v>10</v>
      </c>
      <c r="F162" s="1" t="s">
        <v>9</v>
      </c>
      <c r="G162" s="43">
        <f>C162*L162+E162</f>
        <v>214</v>
      </c>
      <c r="H162" s="1" t="s">
        <v>9</v>
      </c>
      <c r="I162" s="1"/>
      <c r="J162" s="58" t="s">
        <v>129</v>
      </c>
      <c r="K162" s="38" t="s">
        <v>44</v>
      </c>
      <c r="L162" s="39">
        <v>12</v>
      </c>
      <c r="M162" s="40" t="s">
        <v>45</v>
      </c>
    </row>
    <row r="163" spans="1:13" ht="15" customHeight="1" x14ac:dyDescent="0.3">
      <c r="A163" s="105"/>
      <c r="B163" s="1"/>
      <c r="C163" s="37"/>
      <c r="D163" s="1"/>
      <c r="E163" s="33"/>
      <c r="F163" s="1"/>
      <c r="G163" s="43"/>
      <c r="H163" s="1"/>
      <c r="I163" s="1"/>
      <c r="J163" s="58"/>
      <c r="K163" s="38"/>
      <c r="L163" s="39"/>
      <c r="M163" s="40"/>
    </row>
    <row r="164" spans="1:13" ht="15" customHeight="1" x14ac:dyDescent="0.3">
      <c r="A164" s="30">
        <v>25</v>
      </c>
      <c r="B164" s="62" t="s">
        <v>72</v>
      </c>
      <c r="C164" s="62">
        <v>2</v>
      </c>
      <c r="D164" s="62" t="s">
        <v>73</v>
      </c>
      <c r="E164" s="62"/>
      <c r="F164" s="65"/>
      <c r="G164" s="61">
        <v>2</v>
      </c>
      <c r="H164" s="62" t="s">
        <v>73</v>
      </c>
      <c r="I164" s="65"/>
      <c r="J164" s="65"/>
      <c r="K164" s="68" t="s">
        <v>92</v>
      </c>
      <c r="L164" s="70"/>
      <c r="M164" s="73"/>
    </row>
    <row r="165" spans="1:13" ht="15" customHeight="1" x14ac:dyDescent="0.3">
      <c r="A165" s="30">
        <v>26</v>
      </c>
      <c r="B165" s="62" t="s">
        <v>105</v>
      </c>
      <c r="C165" s="62">
        <v>2</v>
      </c>
      <c r="D165" s="62" t="s">
        <v>73</v>
      </c>
      <c r="E165" s="62"/>
      <c r="F165" s="65"/>
      <c r="G165" s="62">
        <v>2</v>
      </c>
      <c r="H165" s="62" t="s">
        <v>73</v>
      </c>
      <c r="I165" s="65"/>
      <c r="J165" s="65"/>
      <c r="K165" s="68" t="s">
        <v>92</v>
      </c>
      <c r="L165" s="70"/>
      <c r="M165" s="73"/>
    </row>
    <row r="166" spans="1:13" ht="15" customHeight="1" x14ac:dyDescent="0.3">
      <c r="A166" s="30"/>
      <c r="B166" s="62"/>
      <c r="C166" s="62"/>
      <c r="D166" s="62"/>
      <c r="E166" s="62"/>
      <c r="F166" s="65"/>
      <c r="G166" s="62"/>
      <c r="H166" s="62"/>
      <c r="I166" s="65"/>
      <c r="J166" s="65"/>
      <c r="K166" s="68"/>
      <c r="L166" s="70"/>
      <c r="M166" s="73"/>
    </row>
    <row r="167" spans="1:13" ht="15" customHeight="1" x14ac:dyDescent="0.3">
      <c r="A167" s="30">
        <v>25</v>
      </c>
      <c r="B167" s="1" t="s">
        <v>86</v>
      </c>
      <c r="C167" s="37">
        <v>14</v>
      </c>
      <c r="D167" s="1" t="s">
        <v>33</v>
      </c>
      <c r="E167" s="33"/>
      <c r="F167" s="1"/>
      <c r="G167" s="37">
        <v>14</v>
      </c>
      <c r="H167" s="1" t="s">
        <v>33</v>
      </c>
      <c r="I167" s="1"/>
      <c r="J167" s="1"/>
      <c r="K167" s="38"/>
      <c r="L167" s="39"/>
      <c r="M167" s="51"/>
    </row>
    <row r="168" spans="1:13" ht="15" customHeight="1" x14ac:dyDescent="0.3">
      <c r="A168" s="30">
        <v>27</v>
      </c>
      <c r="B168" s="63" t="s">
        <v>86</v>
      </c>
      <c r="C168" s="64">
        <v>16</v>
      </c>
      <c r="D168" s="63" t="s">
        <v>33</v>
      </c>
      <c r="E168" s="97"/>
      <c r="F168" s="63"/>
      <c r="G168" s="64">
        <v>16</v>
      </c>
      <c r="H168" s="63" t="s">
        <v>33</v>
      </c>
      <c r="I168" s="63"/>
      <c r="J168" s="63"/>
      <c r="K168" s="67"/>
      <c r="L168" s="95"/>
      <c r="M168" s="114"/>
    </row>
    <row r="169" spans="1:13" ht="15" customHeight="1" x14ac:dyDescent="0.3">
      <c r="A169" s="30"/>
      <c r="B169" s="116"/>
      <c r="C169" s="115"/>
      <c r="D169" s="116"/>
      <c r="E169" s="101"/>
      <c r="F169" s="116"/>
      <c r="G169" s="115">
        <f>SUM(G167:G168)</f>
        <v>30</v>
      </c>
      <c r="H169" s="116"/>
      <c r="I169" s="116"/>
      <c r="J169" s="116"/>
      <c r="K169" s="117"/>
      <c r="L169" s="106"/>
      <c r="M169" s="118"/>
    </row>
    <row r="170" spans="1:13" ht="15" customHeight="1" x14ac:dyDescent="0.3">
      <c r="A170" s="30">
        <v>3</v>
      </c>
      <c r="B170" s="42" t="s">
        <v>84</v>
      </c>
      <c r="C170" s="43">
        <v>2</v>
      </c>
      <c r="D170" s="42" t="s">
        <v>33</v>
      </c>
      <c r="E170" s="98"/>
      <c r="F170" s="42"/>
      <c r="G170" s="43">
        <v>2</v>
      </c>
      <c r="H170" s="42" t="s">
        <v>33</v>
      </c>
      <c r="I170" s="42"/>
      <c r="J170" s="42"/>
      <c r="K170" s="45"/>
      <c r="L170" s="96"/>
      <c r="M170" s="112"/>
    </row>
    <row r="171" spans="1:13" ht="15" customHeight="1" x14ac:dyDescent="0.3">
      <c r="A171" s="30">
        <v>4</v>
      </c>
      <c r="B171" s="1" t="s">
        <v>84</v>
      </c>
      <c r="C171" s="37">
        <v>5</v>
      </c>
      <c r="D171" s="1" t="s">
        <v>33</v>
      </c>
      <c r="E171" s="33"/>
      <c r="F171" s="1"/>
      <c r="G171" s="43">
        <v>5</v>
      </c>
      <c r="H171" s="1" t="s">
        <v>33</v>
      </c>
      <c r="I171" s="1"/>
      <c r="J171" s="1"/>
      <c r="K171" s="38"/>
      <c r="L171" s="39"/>
      <c r="M171" s="51"/>
    </row>
    <row r="172" spans="1:13" ht="15" customHeight="1" x14ac:dyDescent="0.3">
      <c r="A172" s="30">
        <v>13</v>
      </c>
      <c r="B172" s="1" t="s">
        <v>84</v>
      </c>
      <c r="C172" s="37">
        <v>10</v>
      </c>
      <c r="D172" s="1" t="s">
        <v>33</v>
      </c>
      <c r="E172" s="33"/>
      <c r="F172" s="1"/>
      <c r="G172" s="43">
        <v>10</v>
      </c>
      <c r="H172" s="1" t="s">
        <v>33</v>
      </c>
      <c r="I172" s="1"/>
      <c r="J172" s="1"/>
      <c r="K172" s="38"/>
      <c r="L172" s="39"/>
      <c r="M172" s="51"/>
    </row>
    <row r="173" spans="1:13" ht="15" customHeight="1" x14ac:dyDescent="0.3">
      <c r="A173" s="30">
        <v>11</v>
      </c>
      <c r="B173" s="1" t="s">
        <v>84</v>
      </c>
      <c r="C173" s="37">
        <v>10</v>
      </c>
      <c r="D173" s="1" t="s">
        <v>33</v>
      </c>
      <c r="E173" s="33"/>
      <c r="F173" s="1"/>
      <c r="G173" s="43">
        <v>10</v>
      </c>
      <c r="H173" s="1" t="s">
        <v>33</v>
      </c>
      <c r="I173" s="1"/>
      <c r="J173" s="1"/>
      <c r="K173" s="38"/>
      <c r="L173" s="39"/>
      <c r="M173" s="40"/>
    </row>
    <row r="174" spans="1:13" ht="15" customHeight="1" x14ac:dyDescent="0.3">
      <c r="A174" s="30">
        <v>12</v>
      </c>
      <c r="B174" s="1" t="s">
        <v>84</v>
      </c>
      <c r="C174" s="37">
        <v>10</v>
      </c>
      <c r="D174" s="1" t="s">
        <v>33</v>
      </c>
      <c r="E174" s="33"/>
      <c r="F174" s="1"/>
      <c r="G174" s="37">
        <v>10</v>
      </c>
      <c r="H174" s="1" t="s">
        <v>33</v>
      </c>
      <c r="I174" s="1"/>
      <c r="J174" s="1"/>
      <c r="K174" s="38"/>
      <c r="L174" s="39"/>
      <c r="M174" s="40"/>
    </row>
    <row r="175" spans="1:13" ht="15" customHeight="1" x14ac:dyDescent="0.3">
      <c r="A175" s="30">
        <v>15</v>
      </c>
      <c r="B175" s="1" t="s">
        <v>84</v>
      </c>
      <c r="C175" s="37">
        <v>10</v>
      </c>
      <c r="D175" s="1" t="s">
        <v>33</v>
      </c>
      <c r="E175" s="33"/>
      <c r="F175" s="1"/>
      <c r="G175" s="37">
        <v>10</v>
      </c>
      <c r="H175" s="1" t="s">
        <v>33</v>
      </c>
      <c r="I175" s="1"/>
      <c r="J175" s="1"/>
      <c r="K175" s="38"/>
      <c r="L175" s="39"/>
      <c r="M175" s="40"/>
    </row>
    <row r="176" spans="1:13" ht="15" customHeight="1" x14ac:dyDescent="0.3">
      <c r="A176" s="30">
        <v>16</v>
      </c>
      <c r="B176" s="1" t="s">
        <v>84</v>
      </c>
      <c r="C176" s="37">
        <v>10</v>
      </c>
      <c r="D176" s="1" t="s">
        <v>33</v>
      </c>
      <c r="E176" s="33"/>
      <c r="F176" s="1"/>
      <c r="G176" s="37">
        <v>10</v>
      </c>
      <c r="H176" s="1" t="s">
        <v>33</v>
      </c>
      <c r="I176" s="1"/>
      <c r="J176" s="1"/>
      <c r="K176" s="38"/>
      <c r="L176" s="39"/>
      <c r="M176" s="40"/>
    </row>
    <row r="177" spans="1:13" ht="15" customHeight="1" x14ac:dyDescent="0.3">
      <c r="A177" s="30">
        <v>17</v>
      </c>
      <c r="B177" s="1" t="s">
        <v>84</v>
      </c>
      <c r="C177" s="37">
        <v>10</v>
      </c>
      <c r="D177" s="1" t="s">
        <v>33</v>
      </c>
      <c r="E177" s="33"/>
      <c r="F177" s="1"/>
      <c r="G177" s="37">
        <v>10</v>
      </c>
      <c r="H177" s="1" t="s">
        <v>33</v>
      </c>
      <c r="I177" s="1"/>
      <c r="J177" s="1"/>
      <c r="K177" s="38"/>
      <c r="L177" s="39"/>
      <c r="M177" s="40"/>
    </row>
    <row r="178" spans="1:13" ht="15" customHeight="1" x14ac:dyDescent="0.3">
      <c r="A178" s="30">
        <v>18</v>
      </c>
      <c r="B178" s="1" t="s">
        <v>84</v>
      </c>
      <c r="C178" s="37">
        <v>10</v>
      </c>
      <c r="D178" s="1" t="s">
        <v>33</v>
      </c>
      <c r="E178" s="33"/>
      <c r="F178" s="1"/>
      <c r="G178" s="43">
        <v>10</v>
      </c>
      <c r="H178" s="1" t="s">
        <v>33</v>
      </c>
      <c r="I178" s="1"/>
      <c r="J178" s="1"/>
      <c r="K178" s="38"/>
      <c r="L178" s="39"/>
      <c r="M178" s="40"/>
    </row>
    <row r="179" spans="1:13" ht="15" customHeight="1" x14ac:dyDescent="0.3">
      <c r="A179" s="30">
        <v>21</v>
      </c>
      <c r="B179" s="1" t="s">
        <v>84</v>
      </c>
      <c r="C179" s="37">
        <v>10</v>
      </c>
      <c r="D179" s="1" t="s">
        <v>33</v>
      </c>
      <c r="E179" s="33"/>
      <c r="F179" s="1"/>
      <c r="G179" s="37">
        <v>10</v>
      </c>
      <c r="H179" s="1" t="s">
        <v>33</v>
      </c>
      <c r="I179" s="1"/>
      <c r="J179" s="1"/>
      <c r="K179" s="38"/>
      <c r="L179" s="39"/>
      <c r="M179" s="40"/>
    </row>
    <row r="180" spans="1:13" ht="15" customHeight="1" x14ac:dyDescent="0.3">
      <c r="A180" s="30">
        <v>22</v>
      </c>
      <c r="B180" s="1" t="s">
        <v>84</v>
      </c>
      <c r="C180" s="37">
        <v>10</v>
      </c>
      <c r="D180" s="1" t="s">
        <v>33</v>
      </c>
      <c r="E180" s="33"/>
      <c r="F180" s="1"/>
      <c r="G180" s="37">
        <v>10</v>
      </c>
      <c r="H180" s="1" t="s">
        <v>33</v>
      </c>
      <c r="I180" s="1"/>
      <c r="J180" s="1"/>
      <c r="K180" s="38"/>
      <c r="L180" s="39"/>
      <c r="M180" s="40"/>
    </row>
    <row r="181" spans="1:13" ht="15" customHeight="1" x14ac:dyDescent="0.3">
      <c r="A181" s="30">
        <v>23</v>
      </c>
      <c r="B181" s="1" t="s">
        <v>84</v>
      </c>
      <c r="C181" s="37">
        <v>10</v>
      </c>
      <c r="D181" s="1" t="s">
        <v>33</v>
      </c>
      <c r="E181" s="33"/>
      <c r="F181" s="1"/>
      <c r="G181" s="37">
        <v>10</v>
      </c>
      <c r="H181" s="1" t="s">
        <v>33</v>
      </c>
      <c r="I181" s="1"/>
      <c r="J181" s="1"/>
      <c r="K181" s="38"/>
      <c r="L181" s="39"/>
      <c r="M181" s="40"/>
    </row>
    <row r="182" spans="1:13" ht="15" customHeight="1" x14ac:dyDescent="0.3">
      <c r="A182" s="30">
        <v>24</v>
      </c>
      <c r="B182" s="1" t="s">
        <v>84</v>
      </c>
      <c r="C182" s="37">
        <v>10</v>
      </c>
      <c r="D182" s="1" t="s">
        <v>33</v>
      </c>
      <c r="E182" s="33"/>
      <c r="F182" s="1"/>
      <c r="G182" s="37">
        <v>10</v>
      </c>
      <c r="H182" s="1" t="s">
        <v>33</v>
      </c>
      <c r="I182" s="1"/>
      <c r="J182" s="1"/>
      <c r="K182" s="38"/>
      <c r="L182" s="39"/>
      <c r="M182" s="40"/>
    </row>
    <row r="183" spans="1:13" ht="15" customHeight="1" x14ac:dyDescent="0.3">
      <c r="A183" s="30">
        <v>30</v>
      </c>
      <c r="B183" s="1" t="s">
        <v>84</v>
      </c>
      <c r="C183" s="37">
        <v>10</v>
      </c>
      <c r="D183" s="1" t="s">
        <v>33</v>
      </c>
      <c r="E183" s="33"/>
      <c r="F183" s="1"/>
      <c r="G183" s="37">
        <v>10</v>
      </c>
      <c r="H183" s="1" t="s">
        <v>33</v>
      </c>
      <c r="I183" s="1"/>
      <c r="J183" s="1"/>
      <c r="K183" s="38"/>
      <c r="L183" s="39"/>
      <c r="M183" s="51"/>
    </row>
    <row r="184" spans="1:13" ht="15" customHeight="1" x14ac:dyDescent="0.3">
      <c r="A184" s="30"/>
      <c r="B184" s="1"/>
      <c r="C184" s="37"/>
      <c r="D184" s="1"/>
      <c r="E184" s="33"/>
      <c r="F184" s="1"/>
      <c r="G184" s="43">
        <f>SUM(G170:G183)</f>
        <v>127</v>
      </c>
      <c r="H184" s="1"/>
      <c r="I184" s="1"/>
      <c r="J184" s="1"/>
      <c r="K184" s="38"/>
      <c r="L184" s="39"/>
      <c r="M184" s="51"/>
    </row>
    <row r="185" spans="1:13" ht="15" customHeight="1" x14ac:dyDescent="0.3">
      <c r="A185" s="30">
        <v>22</v>
      </c>
      <c r="B185" s="1" t="s">
        <v>85</v>
      </c>
      <c r="C185" s="37">
        <v>10</v>
      </c>
      <c r="D185" s="1" t="s">
        <v>33</v>
      </c>
      <c r="E185" s="33"/>
      <c r="F185" s="1"/>
      <c r="G185" s="43">
        <v>10</v>
      </c>
      <c r="H185" s="1" t="s">
        <v>33</v>
      </c>
      <c r="I185" s="1"/>
      <c r="J185" s="1"/>
      <c r="K185" s="38"/>
      <c r="L185" s="39"/>
      <c r="M185" s="51"/>
    </row>
    <row r="186" spans="1:13" ht="15" customHeight="1" x14ac:dyDescent="0.3">
      <c r="A186" s="30">
        <v>10</v>
      </c>
      <c r="B186" s="1" t="s">
        <v>87</v>
      </c>
      <c r="C186" s="37">
        <v>5</v>
      </c>
      <c r="D186" s="1" t="s">
        <v>33</v>
      </c>
      <c r="E186" s="33"/>
      <c r="F186" s="1"/>
      <c r="G186" s="43">
        <v>5</v>
      </c>
      <c r="H186" s="1" t="s">
        <v>33</v>
      </c>
      <c r="I186" s="1"/>
      <c r="J186" s="1"/>
      <c r="K186" s="38"/>
      <c r="L186" s="39"/>
      <c r="M186" s="40"/>
    </row>
    <row r="187" spans="1:13" ht="15" customHeight="1" x14ac:dyDescent="0.3">
      <c r="A187" s="30">
        <v>7</v>
      </c>
      <c r="B187" s="1" t="s">
        <v>87</v>
      </c>
      <c r="C187" s="37">
        <v>10</v>
      </c>
      <c r="D187" s="1" t="s">
        <v>33</v>
      </c>
      <c r="E187" s="33"/>
      <c r="F187" s="1"/>
      <c r="G187" s="43">
        <v>10</v>
      </c>
      <c r="H187" s="1" t="s">
        <v>33</v>
      </c>
      <c r="I187" s="1"/>
      <c r="J187" s="1"/>
      <c r="K187" s="38"/>
      <c r="L187" s="39"/>
      <c r="M187" s="40"/>
    </row>
    <row r="188" spans="1:13" ht="15" customHeight="1" x14ac:dyDescent="0.3">
      <c r="A188" s="30">
        <v>8</v>
      </c>
      <c r="B188" s="1" t="s">
        <v>87</v>
      </c>
      <c r="C188" s="37">
        <v>10</v>
      </c>
      <c r="D188" s="1" t="s">
        <v>33</v>
      </c>
      <c r="E188" s="33"/>
      <c r="F188" s="1"/>
      <c r="G188" s="37">
        <v>10</v>
      </c>
      <c r="H188" s="1" t="s">
        <v>33</v>
      </c>
      <c r="I188" s="1"/>
      <c r="J188" s="1"/>
      <c r="K188" s="38"/>
      <c r="L188" s="39"/>
      <c r="M188" s="40"/>
    </row>
    <row r="189" spans="1:13" ht="15" customHeight="1" x14ac:dyDescent="0.3">
      <c r="A189" s="30">
        <v>13</v>
      </c>
      <c r="B189" s="1" t="s">
        <v>87</v>
      </c>
      <c r="C189" s="37">
        <v>10</v>
      </c>
      <c r="D189" s="1" t="s">
        <v>33</v>
      </c>
      <c r="E189" s="33"/>
      <c r="F189" s="1"/>
      <c r="G189" s="37">
        <v>10</v>
      </c>
      <c r="H189" s="1" t="s">
        <v>33</v>
      </c>
      <c r="I189" s="1"/>
      <c r="J189" s="1"/>
      <c r="K189" s="38"/>
      <c r="L189" s="39"/>
      <c r="M189" s="40"/>
    </row>
    <row r="190" spans="1:13" ht="15" customHeight="1" x14ac:dyDescent="0.3">
      <c r="A190" s="30">
        <v>14</v>
      </c>
      <c r="B190" s="1" t="s">
        <v>87</v>
      </c>
      <c r="C190" s="37">
        <v>10</v>
      </c>
      <c r="D190" s="1" t="s">
        <v>33</v>
      </c>
      <c r="E190" s="33"/>
      <c r="F190" s="1"/>
      <c r="G190" s="43">
        <v>10</v>
      </c>
      <c r="H190" s="1" t="s">
        <v>33</v>
      </c>
      <c r="I190" s="1"/>
      <c r="J190" s="1"/>
      <c r="K190" s="38"/>
      <c r="L190" s="39"/>
      <c r="M190" s="40"/>
    </row>
    <row r="191" spans="1:13" ht="15" customHeight="1" x14ac:dyDescent="0.3">
      <c r="A191" s="30">
        <v>19</v>
      </c>
      <c r="B191" s="1" t="s">
        <v>87</v>
      </c>
      <c r="C191" s="37">
        <v>10</v>
      </c>
      <c r="D191" s="1" t="s">
        <v>33</v>
      </c>
      <c r="E191" s="33"/>
      <c r="F191" s="1"/>
      <c r="G191" s="37">
        <v>10</v>
      </c>
      <c r="H191" s="1" t="s">
        <v>33</v>
      </c>
      <c r="I191" s="1"/>
      <c r="J191" s="1"/>
      <c r="K191" s="38"/>
      <c r="L191" s="39"/>
      <c r="M191" s="40"/>
    </row>
    <row r="192" spans="1:13" ht="15" customHeight="1" x14ac:dyDescent="0.3">
      <c r="A192" s="30">
        <v>20</v>
      </c>
      <c r="B192" s="1" t="s">
        <v>87</v>
      </c>
      <c r="C192" s="37">
        <v>10</v>
      </c>
      <c r="D192" s="1" t="s">
        <v>33</v>
      </c>
      <c r="E192" s="33"/>
      <c r="F192" s="1"/>
      <c r="G192" s="43">
        <v>10</v>
      </c>
      <c r="H192" s="1" t="s">
        <v>33</v>
      </c>
      <c r="I192" s="1"/>
      <c r="J192" s="1"/>
      <c r="K192" s="38"/>
      <c r="L192" s="39"/>
      <c r="M192" s="40"/>
    </row>
    <row r="193" spans="1:16" ht="15" customHeight="1" x14ac:dyDescent="0.3">
      <c r="A193" s="30"/>
      <c r="B193" s="1"/>
      <c r="C193" s="37"/>
      <c r="D193" s="1"/>
      <c r="E193" s="33"/>
      <c r="F193" s="1"/>
      <c r="G193" s="43">
        <f>SUM(G185:G192)</f>
        <v>75</v>
      </c>
      <c r="H193" s="1"/>
      <c r="I193" s="1"/>
      <c r="J193" s="1"/>
      <c r="K193" s="38"/>
      <c r="L193" s="39"/>
      <c r="M193" s="40"/>
    </row>
    <row r="194" spans="1:16" ht="15" customHeight="1" x14ac:dyDescent="0.3">
      <c r="A194" s="30">
        <v>16</v>
      </c>
      <c r="B194" s="1" t="s">
        <v>115</v>
      </c>
      <c r="C194" s="37">
        <v>4</v>
      </c>
      <c r="D194" s="1"/>
      <c r="E194" s="33"/>
      <c r="F194" s="1"/>
      <c r="G194" s="43"/>
      <c r="H194" s="1"/>
      <c r="I194" s="1"/>
      <c r="J194" s="1"/>
      <c r="K194" s="38"/>
      <c r="L194" s="39"/>
      <c r="M194" s="40"/>
    </row>
    <row r="195" spans="1:16" ht="15" customHeight="1" x14ac:dyDescent="0.3">
      <c r="A195" s="30"/>
      <c r="B195" s="1"/>
      <c r="C195" s="37"/>
      <c r="D195" s="1"/>
      <c r="E195" s="33"/>
      <c r="F195" s="1"/>
      <c r="G195" s="43"/>
      <c r="H195" s="1"/>
      <c r="I195" s="1"/>
      <c r="J195" s="1"/>
      <c r="K195" s="38"/>
      <c r="L195" s="39"/>
      <c r="M195" s="40"/>
    </row>
    <row r="196" spans="1:16" ht="15" customHeight="1" x14ac:dyDescent="0.3">
      <c r="A196" s="30">
        <v>11</v>
      </c>
      <c r="B196" s="1" t="s">
        <v>119</v>
      </c>
      <c r="C196" s="37">
        <v>100</v>
      </c>
      <c r="D196" s="1" t="s">
        <v>120</v>
      </c>
      <c r="E196" s="33"/>
      <c r="F196" s="1"/>
      <c r="G196" s="37">
        <v>100</v>
      </c>
      <c r="H196" s="1" t="s">
        <v>120</v>
      </c>
      <c r="I196" s="1"/>
      <c r="J196" s="1"/>
      <c r="K196" s="38"/>
      <c r="L196" s="39"/>
      <c r="M196" s="40"/>
    </row>
    <row r="197" spans="1:16" ht="15" customHeight="1" x14ac:dyDescent="0.3">
      <c r="A197" s="30">
        <v>12</v>
      </c>
      <c r="B197" s="1" t="s">
        <v>119</v>
      </c>
      <c r="C197" s="37">
        <v>115</v>
      </c>
      <c r="D197" s="1" t="s">
        <v>120</v>
      </c>
      <c r="E197" s="33"/>
      <c r="F197" s="1"/>
      <c r="G197" s="37">
        <v>115</v>
      </c>
      <c r="H197" s="1" t="s">
        <v>120</v>
      </c>
      <c r="I197" s="1"/>
      <c r="J197" s="1"/>
      <c r="K197" s="38"/>
      <c r="L197" s="39"/>
      <c r="M197" s="40"/>
    </row>
    <row r="198" spans="1:16" ht="15" customHeight="1" x14ac:dyDescent="0.3">
      <c r="A198" s="105"/>
      <c r="B198" s="42"/>
      <c r="C198" s="43"/>
      <c r="D198" s="42"/>
      <c r="E198" s="102"/>
      <c r="F198" s="42"/>
      <c r="G198" s="43">
        <f>SUM(G196:G197)</f>
        <v>215</v>
      </c>
      <c r="H198" s="42"/>
      <c r="I198" s="42"/>
      <c r="J198" s="42"/>
      <c r="K198" s="45"/>
      <c r="L198" s="104"/>
      <c r="M198" s="50"/>
    </row>
    <row r="199" spans="1:16" ht="15" customHeight="1" x14ac:dyDescent="0.3">
      <c r="A199" s="30">
        <v>4</v>
      </c>
      <c r="B199" s="1" t="s">
        <v>68</v>
      </c>
      <c r="C199" s="37">
        <v>19</v>
      </c>
      <c r="D199" s="1" t="s">
        <v>69</v>
      </c>
      <c r="E199" s="33"/>
      <c r="F199" s="1"/>
      <c r="G199" s="37">
        <f t="shared" ref="G199:G221" si="2">C199*L199+E199</f>
        <v>95</v>
      </c>
      <c r="H199" s="1" t="s">
        <v>10</v>
      </c>
      <c r="I199" s="1"/>
      <c r="J199" s="1"/>
      <c r="K199" s="38" t="s">
        <v>88</v>
      </c>
      <c r="L199" s="39">
        <v>5</v>
      </c>
      <c r="M199" s="40" t="s">
        <v>10</v>
      </c>
    </row>
    <row r="200" spans="1:16" ht="15" customHeight="1" x14ac:dyDescent="0.3">
      <c r="A200" s="30">
        <v>1</v>
      </c>
      <c r="B200" s="1" t="s">
        <v>68</v>
      </c>
      <c r="C200" s="37">
        <v>20</v>
      </c>
      <c r="D200" s="1" t="s">
        <v>69</v>
      </c>
      <c r="E200" s="33"/>
      <c r="F200" s="1"/>
      <c r="G200" s="37">
        <f t="shared" si="2"/>
        <v>100</v>
      </c>
      <c r="H200" s="1" t="s">
        <v>10</v>
      </c>
      <c r="I200" s="1"/>
      <c r="J200" s="1"/>
      <c r="K200" s="38" t="s">
        <v>88</v>
      </c>
      <c r="L200" s="39">
        <v>5</v>
      </c>
      <c r="M200" s="40" t="s">
        <v>10</v>
      </c>
    </row>
    <row r="201" spans="1:16" ht="15" customHeight="1" x14ac:dyDescent="0.3">
      <c r="A201" s="30">
        <v>2</v>
      </c>
      <c r="B201" s="1" t="s">
        <v>68</v>
      </c>
      <c r="C201" s="37">
        <v>20</v>
      </c>
      <c r="D201" s="1" t="s">
        <v>69</v>
      </c>
      <c r="E201" s="33"/>
      <c r="F201" s="1"/>
      <c r="G201" s="37">
        <f t="shared" si="2"/>
        <v>100</v>
      </c>
      <c r="H201" s="1" t="s">
        <v>10</v>
      </c>
      <c r="I201" s="1"/>
      <c r="J201" s="1"/>
      <c r="K201" s="38" t="s">
        <v>88</v>
      </c>
      <c r="L201" s="39">
        <v>5</v>
      </c>
      <c r="M201" s="40" t="s">
        <v>10</v>
      </c>
    </row>
    <row r="202" spans="1:16" ht="15" customHeight="1" x14ac:dyDescent="0.3">
      <c r="A202" s="30">
        <v>3</v>
      </c>
      <c r="B202" s="1" t="s">
        <v>68</v>
      </c>
      <c r="C202" s="37">
        <v>20</v>
      </c>
      <c r="D202" s="1" t="s">
        <v>69</v>
      </c>
      <c r="E202" s="33"/>
      <c r="F202" s="1"/>
      <c r="G202" s="37">
        <f t="shared" si="2"/>
        <v>100</v>
      </c>
      <c r="H202" s="1" t="s">
        <v>10</v>
      </c>
      <c r="I202" s="1"/>
      <c r="J202" s="1"/>
      <c r="K202" s="38" t="s">
        <v>88</v>
      </c>
      <c r="L202" s="39">
        <v>5</v>
      </c>
      <c r="M202" s="40" t="s">
        <v>10</v>
      </c>
    </row>
    <row r="203" spans="1:16" ht="15" customHeight="1" x14ac:dyDescent="0.3">
      <c r="A203" s="30">
        <v>4</v>
      </c>
      <c r="B203" s="1" t="s">
        <v>68</v>
      </c>
      <c r="C203" s="37">
        <v>20</v>
      </c>
      <c r="D203" s="1" t="s">
        <v>69</v>
      </c>
      <c r="E203" s="33"/>
      <c r="F203" s="1"/>
      <c r="G203" s="37">
        <f t="shared" si="2"/>
        <v>100</v>
      </c>
      <c r="H203" s="1" t="s">
        <v>10</v>
      </c>
      <c r="I203" s="1"/>
      <c r="J203" s="1"/>
      <c r="K203" s="38" t="s">
        <v>88</v>
      </c>
      <c r="L203" s="39">
        <v>5</v>
      </c>
      <c r="M203" s="40" t="s">
        <v>10</v>
      </c>
    </row>
    <row r="204" spans="1:16" ht="15" customHeight="1" x14ac:dyDescent="0.3">
      <c r="A204" s="30">
        <v>5</v>
      </c>
      <c r="B204" s="1" t="s">
        <v>68</v>
      </c>
      <c r="C204" s="37">
        <v>20</v>
      </c>
      <c r="D204" s="1" t="s">
        <v>69</v>
      </c>
      <c r="E204" s="33"/>
      <c r="F204" s="1"/>
      <c r="G204" s="37">
        <f t="shared" si="2"/>
        <v>100</v>
      </c>
      <c r="H204" s="1" t="s">
        <v>10</v>
      </c>
      <c r="I204" s="1"/>
      <c r="J204" s="1"/>
      <c r="K204" s="38" t="s">
        <v>88</v>
      </c>
      <c r="L204" s="39">
        <v>5</v>
      </c>
      <c r="M204" s="40" t="s">
        <v>10</v>
      </c>
    </row>
    <row r="205" spans="1:16" ht="15" customHeight="1" x14ac:dyDescent="0.3">
      <c r="A205" s="30">
        <v>1</v>
      </c>
      <c r="B205" s="1" t="s">
        <v>68</v>
      </c>
      <c r="C205" s="37">
        <v>20</v>
      </c>
      <c r="D205" s="1" t="s">
        <v>69</v>
      </c>
      <c r="E205" s="33"/>
      <c r="F205" s="1"/>
      <c r="G205" s="37">
        <f t="shared" si="2"/>
        <v>100</v>
      </c>
      <c r="H205" s="1" t="s">
        <v>10</v>
      </c>
      <c r="I205" s="1"/>
      <c r="J205" s="1"/>
      <c r="K205" s="38" t="s">
        <v>88</v>
      </c>
      <c r="L205" s="39">
        <v>5</v>
      </c>
      <c r="M205" s="40" t="s">
        <v>10</v>
      </c>
      <c r="P205" s="56"/>
    </row>
    <row r="206" spans="1:16" ht="15" customHeight="1" x14ac:dyDescent="0.3">
      <c r="A206" s="30">
        <v>2</v>
      </c>
      <c r="B206" s="1" t="s">
        <v>68</v>
      </c>
      <c r="C206" s="37">
        <v>20</v>
      </c>
      <c r="D206" s="1" t="s">
        <v>69</v>
      </c>
      <c r="E206" s="33"/>
      <c r="F206" s="1"/>
      <c r="G206" s="37">
        <f t="shared" si="2"/>
        <v>100</v>
      </c>
      <c r="H206" s="1" t="s">
        <v>10</v>
      </c>
      <c r="I206" s="1"/>
      <c r="J206" s="1"/>
      <c r="K206" s="38" t="s">
        <v>88</v>
      </c>
      <c r="L206" s="39">
        <v>5</v>
      </c>
      <c r="M206" s="40" t="s">
        <v>10</v>
      </c>
    </row>
    <row r="207" spans="1:16" ht="15" customHeight="1" x14ac:dyDescent="0.3">
      <c r="A207" s="30">
        <v>3</v>
      </c>
      <c r="B207" s="1" t="s">
        <v>68</v>
      </c>
      <c r="C207" s="37">
        <v>20</v>
      </c>
      <c r="D207" s="1" t="s">
        <v>69</v>
      </c>
      <c r="E207" s="33"/>
      <c r="F207" s="1"/>
      <c r="G207" s="37">
        <f t="shared" si="2"/>
        <v>100</v>
      </c>
      <c r="H207" s="1" t="s">
        <v>10</v>
      </c>
      <c r="I207" s="1"/>
      <c r="J207" s="1"/>
      <c r="K207" s="38" t="s">
        <v>88</v>
      </c>
      <c r="L207" s="39">
        <v>5</v>
      </c>
      <c r="M207" s="40" t="s">
        <v>10</v>
      </c>
    </row>
    <row r="208" spans="1:16" ht="15" customHeight="1" x14ac:dyDescent="0.3">
      <c r="A208" s="30">
        <v>4</v>
      </c>
      <c r="B208" s="1" t="s">
        <v>68</v>
      </c>
      <c r="C208" s="37">
        <v>20</v>
      </c>
      <c r="D208" s="1" t="s">
        <v>69</v>
      </c>
      <c r="E208" s="33"/>
      <c r="F208" s="1"/>
      <c r="G208" s="37">
        <f t="shared" si="2"/>
        <v>100</v>
      </c>
      <c r="H208" s="1" t="s">
        <v>10</v>
      </c>
      <c r="I208" s="1"/>
      <c r="J208" s="1"/>
      <c r="K208" s="38" t="s">
        <v>88</v>
      </c>
      <c r="L208" s="39">
        <v>5</v>
      </c>
      <c r="M208" s="40" t="s">
        <v>10</v>
      </c>
    </row>
    <row r="209" spans="1:13" ht="15" customHeight="1" x14ac:dyDescent="0.3">
      <c r="A209" s="30">
        <v>5</v>
      </c>
      <c r="B209" s="1" t="s">
        <v>68</v>
      </c>
      <c r="C209" s="37">
        <v>20</v>
      </c>
      <c r="D209" s="1" t="s">
        <v>69</v>
      </c>
      <c r="E209" s="33"/>
      <c r="F209" s="1"/>
      <c r="G209" s="37">
        <f t="shared" si="2"/>
        <v>100</v>
      </c>
      <c r="H209" s="1" t="s">
        <v>10</v>
      </c>
      <c r="I209" s="1"/>
      <c r="J209" s="1"/>
      <c r="K209" s="38" t="s">
        <v>88</v>
      </c>
      <c r="L209" s="39">
        <v>5</v>
      </c>
      <c r="M209" s="40" t="s">
        <v>10</v>
      </c>
    </row>
    <row r="210" spans="1:13" ht="15" customHeight="1" x14ac:dyDescent="0.3">
      <c r="A210" s="30">
        <v>6</v>
      </c>
      <c r="B210" s="1" t="s">
        <v>68</v>
      </c>
      <c r="C210" s="37">
        <v>20</v>
      </c>
      <c r="D210" s="1" t="s">
        <v>69</v>
      </c>
      <c r="E210" s="33"/>
      <c r="F210" s="1"/>
      <c r="G210" s="37">
        <f t="shared" si="2"/>
        <v>100</v>
      </c>
      <c r="H210" s="1" t="s">
        <v>10</v>
      </c>
      <c r="I210" s="1"/>
      <c r="J210" s="1"/>
      <c r="K210" s="38" t="s">
        <v>88</v>
      </c>
      <c r="L210" s="39">
        <v>5</v>
      </c>
      <c r="M210" s="40" t="s">
        <v>10</v>
      </c>
    </row>
    <row r="211" spans="1:13" ht="15" customHeight="1" x14ac:dyDescent="0.3">
      <c r="A211" s="30">
        <v>1</v>
      </c>
      <c r="B211" s="1" t="s">
        <v>68</v>
      </c>
      <c r="C211" s="37">
        <v>20</v>
      </c>
      <c r="D211" s="1" t="s">
        <v>69</v>
      </c>
      <c r="E211" s="33"/>
      <c r="F211" s="1"/>
      <c r="G211" s="37">
        <f t="shared" si="2"/>
        <v>100</v>
      </c>
      <c r="H211" s="1" t="s">
        <v>10</v>
      </c>
      <c r="I211" s="1"/>
      <c r="J211" s="1"/>
      <c r="K211" s="38" t="s">
        <v>88</v>
      </c>
      <c r="L211" s="39">
        <v>5</v>
      </c>
      <c r="M211" s="40" t="s">
        <v>10</v>
      </c>
    </row>
    <row r="212" spans="1:13" ht="15" customHeight="1" x14ac:dyDescent="0.3">
      <c r="A212" s="30">
        <v>2</v>
      </c>
      <c r="B212" s="1" t="s">
        <v>68</v>
      </c>
      <c r="C212" s="37">
        <v>20</v>
      </c>
      <c r="D212" s="1" t="s">
        <v>69</v>
      </c>
      <c r="E212" s="33"/>
      <c r="F212" s="1"/>
      <c r="G212" s="37">
        <f t="shared" si="2"/>
        <v>100</v>
      </c>
      <c r="H212" s="1" t="s">
        <v>10</v>
      </c>
      <c r="I212" s="1"/>
      <c r="J212" s="1"/>
      <c r="K212" s="38" t="s">
        <v>88</v>
      </c>
      <c r="L212" s="39">
        <v>5</v>
      </c>
      <c r="M212" s="40" t="s">
        <v>10</v>
      </c>
    </row>
    <row r="213" spans="1:13" ht="15" customHeight="1" x14ac:dyDescent="0.3">
      <c r="A213" s="30">
        <v>3</v>
      </c>
      <c r="B213" s="1" t="s">
        <v>68</v>
      </c>
      <c r="C213" s="37">
        <v>20</v>
      </c>
      <c r="D213" s="1" t="s">
        <v>69</v>
      </c>
      <c r="E213" s="33"/>
      <c r="F213" s="1"/>
      <c r="G213" s="37">
        <f t="shared" si="2"/>
        <v>100</v>
      </c>
      <c r="H213" s="1" t="s">
        <v>10</v>
      </c>
      <c r="I213" s="1"/>
      <c r="J213" s="1"/>
      <c r="K213" s="38" t="s">
        <v>88</v>
      </c>
      <c r="L213" s="39">
        <v>5</v>
      </c>
      <c r="M213" s="40" t="s">
        <v>10</v>
      </c>
    </row>
    <row r="214" spans="1:13" ht="15" customHeight="1" x14ac:dyDescent="0.3">
      <c r="A214" s="30">
        <v>4</v>
      </c>
      <c r="B214" s="1" t="s">
        <v>68</v>
      </c>
      <c r="C214" s="37">
        <v>20</v>
      </c>
      <c r="D214" s="1" t="s">
        <v>69</v>
      </c>
      <c r="E214" s="33"/>
      <c r="F214" s="1"/>
      <c r="G214" s="37">
        <f t="shared" si="2"/>
        <v>100</v>
      </c>
      <c r="H214" s="1" t="s">
        <v>10</v>
      </c>
      <c r="I214" s="1"/>
      <c r="J214" s="1"/>
      <c r="K214" s="38" t="s">
        <v>88</v>
      </c>
      <c r="L214" s="39">
        <v>5</v>
      </c>
      <c r="M214" s="40" t="s">
        <v>10</v>
      </c>
    </row>
    <row r="215" spans="1:13" ht="15" customHeight="1" x14ac:dyDescent="0.3">
      <c r="A215" s="30">
        <v>5</v>
      </c>
      <c r="B215" s="1" t="s">
        <v>68</v>
      </c>
      <c r="C215" s="37">
        <v>20</v>
      </c>
      <c r="D215" s="1" t="s">
        <v>69</v>
      </c>
      <c r="E215" s="33"/>
      <c r="F215" s="1"/>
      <c r="G215" s="37">
        <f t="shared" si="2"/>
        <v>100</v>
      </c>
      <c r="H215" s="1" t="s">
        <v>10</v>
      </c>
      <c r="I215" s="1"/>
      <c r="J215" s="1"/>
      <c r="K215" s="38" t="s">
        <v>88</v>
      </c>
      <c r="L215" s="39">
        <v>5</v>
      </c>
      <c r="M215" s="40" t="s">
        <v>10</v>
      </c>
    </row>
    <row r="216" spans="1:13" ht="15" customHeight="1" x14ac:dyDescent="0.3">
      <c r="A216" s="30">
        <v>6</v>
      </c>
      <c r="B216" s="1" t="s">
        <v>68</v>
      </c>
      <c r="C216" s="37">
        <v>20</v>
      </c>
      <c r="D216" s="1" t="s">
        <v>69</v>
      </c>
      <c r="E216" s="33"/>
      <c r="F216" s="1"/>
      <c r="G216" s="37">
        <f t="shared" si="2"/>
        <v>100</v>
      </c>
      <c r="H216" s="1" t="s">
        <v>10</v>
      </c>
      <c r="I216" s="1"/>
      <c r="J216" s="1"/>
      <c r="K216" s="38" t="s">
        <v>88</v>
      </c>
      <c r="L216" s="39">
        <v>5</v>
      </c>
      <c r="M216" s="40" t="s">
        <v>10</v>
      </c>
    </row>
    <row r="217" spans="1:13" ht="15" customHeight="1" x14ac:dyDescent="0.3">
      <c r="A217" s="30">
        <v>1</v>
      </c>
      <c r="B217" s="1" t="s">
        <v>68</v>
      </c>
      <c r="C217" s="37">
        <v>20</v>
      </c>
      <c r="D217" s="1" t="s">
        <v>69</v>
      </c>
      <c r="E217" s="33"/>
      <c r="F217" s="1"/>
      <c r="G217" s="37">
        <f t="shared" si="2"/>
        <v>100</v>
      </c>
      <c r="H217" s="1" t="s">
        <v>10</v>
      </c>
      <c r="I217" s="1"/>
      <c r="J217" s="1"/>
      <c r="K217" s="38" t="s">
        <v>88</v>
      </c>
      <c r="L217" s="39">
        <v>5</v>
      </c>
      <c r="M217" s="40" t="s">
        <v>10</v>
      </c>
    </row>
    <row r="218" spans="1:13" ht="15" customHeight="1" x14ac:dyDescent="0.3">
      <c r="A218" s="30">
        <v>2</v>
      </c>
      <c r="B218" s="1" t="s">
        <v>68</v>
      </c>
      <c r="C218" s="37">
        <v>20</v>
      </c>
      <c r="D218" s="1" t="s">
        <v>69</v>
      </c>
      <c r="E218" s="33"/>
      <c r="F218" s="1"/>
      <c r="G218" s="37">
        <f t="shared" si="2"/>
        <v>100</v>
      </c>
      <c r="H218" s="1" t="s">
        <v>10</v>
      </c>
      <c r="I218" s="1"/>
      <c r="J218" s="1"/>
      <c r="K218" s="38" t="s">
        <v>88</v>
      </c>
      <c r="L218" s="39">
        <v>5</v>
      </c>
      <c r="M218" s="40" t="s">
        <v>10</v>
      </c>
    </row>
    <row r="219" spans="1:13" ht="15" customHeight="1" x14ac:dyDescent="0.3">
      <c r="A219" s="30">
        <v>5</v>
      </c>
      <c r="B219" s="1" t="s">
        <v>68</v>
      </c>
      <c r="C219" s="37">
        <v>20</v>
      </c>
      <c r="D219" s="1" t="s">
        <v>69</v>
      </c>
      <c r="E219" s="33"/>
      <c r="F219" s="1"/>
      <c r="G219" s="37">
        <f t="shared" si="2"/>
        <v>100</v>
      </c>
      <c r="H219" s="1" t="s">
        <v>10</v>
      </c>
      <c r="I219" s="1"/>
      <c r="J219" s="1"/>
      <c r="K219" s="38" t="s">
        <v>88</v>
      </c>
      <c r="L219" s="39">
        <v>5</v>
      </c>
      <c r="M219" s="40" t="s">
        <v>10</v>
      </c>
    </row>
    <row r="220" spans="1:13" ht="15" customHeight="1" x14ac:dyDescent="0.3">
      <c r="A220" s="30">
        <v>6</v>
      </c>
      <c r="B220" s="1" t="s">
        <v>68</v>
      </c>
      <c r="C220" s="37">
        <v>20</v>
      </c>
      <c r="D220" s="1" t="s">
        <v>69</v>
      </c>
      <c r="E220" s="33"/>
      <c r="F220" s="1"/>
      <c r="G220" s="37">
        <f t="shared" si="2"/>
        <v>100</v>
      </c>
      <c r="H220" s="1" t="s">
        <v>10</v>
      </c>
      <c r="I220" s="1"/>
      <c r="J220" s="1"/>
      <c r="K220" s="38" t="s">
        <v>88</v>
      </c>
      <c r="L220" s="39">
        <v>5</v>
      </c>
      <c r="M220" s="40" t="s">
        <v>10</v>
      </c>
    </row>
    <row r="221" spans="1:13" ht="15" customHeight="1" x14ac:dyDescent="0.3">
      <c r="A221" s="30">
        <v>5</v>
      </c>
      <c r="B221" s="62" t="s">
        <v>68</v>
      </c>
      <c r="C221" s="62">
        <v>27</v>
      </c>
      <c r="D221" s="62" t="s">
        <v>69</v>
      </c>
      <c r="E221" s="62"/>
      <c r="F221" s="65"/>
      <c r="G221" s="61">
        <f t="shared" si="2"/>
        <v>135</v>
      </c>
      <c r="H221" s="62" t="s">
        <v>10</v>
      </c>
      <c r="I221" s="65"/>
      <c r="J221" s="65"/>
      <c r="K221" s="69" t="s">
        <v>88</v>
      </c>
      <c r="L221" s="70">
        <v>5</v>
      </c>
      <c r="M221" s="73" t="s">
        <v>10</v>
      </c>
    </row>
    <row r="222" spans="1:13" ht="15" customHeight="1" x14ac:dyDescent="0.3">
      <c r="A222" s="30"/>
      <c r="B222" s="62"/>
      <c r="C222" s="62"/>
      <c r="D222" s="62"/>
      <c r="E222" s="62"/>
      <c r="F222" s="65"/>
      <c r="G222" s="61">
        <f>SUM(G199:G221)</f>
        <v>2330</v>
      </c>
      <c r="H222" s="62"/>
      <c r="I222" s="65"/>
      <c r="J222" s="65"/>
      <c r="K222" s="69"/>
      <c r="L222" s="70"/>
      <c r="M222" s="73"/>
    </row>
    <row r="223" spans="1:13" ht="15" customHeight="1" x14ac:dyDescent="0.3">
      <c r="A223" s="30">
        <v>17</v>
      </c>
      <c r="B223" s="62" t="s">
        <v>81</v>
      </c>
      <c r="C223" s="62">
        <v>6</v>
      </c>
      <c r="D223" s="62" t="s">
        <v>82</v>
      </c>
      <c r="E223" s="62"/>
      <c r="F223" s="65"/>
      <c r="G223" s="61">
        <v>6</v>
      </c>
      <c r="H223" s="62" t="s">
        <v>82</v>
      </c>
      <c r="I223" s="65"/>
      <c r="J223" s="65"/>
      <c r="K223" s="66"/>
      <c r="L223" s="70"/>
      <c r="M223" s="71"/>
    </row>
    <row r="224" spans="1:13" ht="15" customHeight="1" x14ac:dyDescent="0.3">
      <c r="A224" s="30">
        <v>11</v>
      </c>
      <c r="B224" s="62" t="s">
        <v>81</v>
      </c>
      <c r="C224" s="62">
        <v>8</v>
      </c>
      <c r="D224" s="62" t="s">
        <v>82</v>
      </c>
      <c r="E224" s="62"/>
      <c r="F224" s="62"/>
      <c r="G224" s="62">
        <v>8</v>
      </c>
      <c r="H224" s="62" t="s">
        <v>82</v>
      </c>
      <c r="I224" s="62"/>
      <c r="J224" s="62"/>
      <c r="K224" s="69" t="s">
        <v>91</v>
      </c>
      <c r="L224" s="70"/>
      <c r="M224" s="73" t="s">
        <v>83</v>
      </c>
    </row>
    <row r="225" spans="1:13" ht="15" customHeight="1" x14ac:dyDescent="0.3">
      <c r="A225" s="30"/>
      <c r="B225" s="62"/>
      <c r="C225" s="62"/>
      <c r="D225" s="62"/>
      <c r="E225" s="62"/>
      <c r="F225" s="62"/>
      <c r="G225" s="62">
        <f>SUM(G223:G224)</f>
        <v>14</v>
      </c>
      <c r="H225" s="62"/>
      <c r="I225" s="62"/>
      <c r="J225" s="62"/>
      <c r="K225" s="69"/>
      <c r="L225" s="70"/>
      <c r="M225" s="73"/>
    </row>
    <row r="226" spans="1:13" ht="15" customHeight="1" x14ac:dyDescent="0.3">
      <c r="A226" s="30">
        <v>25</v>
      </c>
      <c r="B226" s="1" t="s">
        <v>104</v>
      </c>
      <c r="C226" s="37">
        <v>4</v>
      </c>
      <c r="D226" s="1" t="s">
        <v>79</v>
      </c>
      <c r="E226" s="33"/>
      <c r="F226" s="1"/>
      <c r="G226" s="37">
        <f>C226*L226+E226</f>
        <v>80</v>
      </c>
      <c r="H226" s="1" t="s">
        <v>10</v>
      </c>
      <c r="I226" s="1"/>
      <c r="J226" s="1"/>
      <c r="K226" s="38" t="s">
        <v>90</v>
      </c>
      <c r="L226" s="39">
        <v>20</v>
      </c>
      <c r="M226" s="40" t="s">
        <v>10</v>
      </c>
    </row>
    <row r="227" spans="1:13" ht="15" customHeight="1" x14ac:dyDescent="0.3">
      <c r="A227" s="30">
        <v>26</v>
      </c>
      <c r="B227" s="1" t="s">
        <v>104</v>
      </c>
      <c r="C227" s="37">
        <v>4</v>
      </c>
      <c r="D227" s="1" t="s">
        <v>79</v>
      </c>
      <c r="E227" s="33"/>
      <c r="F227" s="1"/>
      <c r="G227" s="37">
        <f>C227*L227+E227</f>
        <v>80</v>
      </c>
      <c r="H227" s="1" t="s">
        <v>10</v>
      </c>
      <c r="I227" s="1"/>
      <c r="J227" s="1"/>
      <c r="K227" s="38" t="s">
        <v>90</v>
      </c>
      <c r="L227" s="39">
        <v>20</v>
      </c>
      <c r="M227" s="40" t="s">
        <v>10</v>
      </c>
    </row>
    <row r="228" spans="1:13" ht="15" customHeight="1" x14ac:dyDescent="0.3">
      <c r="A228" s="30">
        <v>19</v>
      </c>
      <c r="B228" s="1" t="s">
        <v>104</v>
      </c>
      <c r="C228" s="37">
        <v>53</v>
      </c>
      <c r="D228" s="1" t="s">
        <v>10</v>
      </c>
      <c r="E228" s="33"/>
      <c r="F228" s="1"/>
      <c r="G228" s="37">
        <v>53</v>
      </c>
      <c r="H228" s="1" t="s">
        <v>10</v>
      </c>
      <c r="I228" s="1"/>
      <c r="J228" s="1"/>
      <c r="K228" s="38"/>
      <c r="L228" s="39"/>
      <c r="M228" s="40"/>
    </row>
    <row r="229" spans="1:13" ht="15" customHeight="1" x14ac:dyDescent="0.3">
      <c r="A229" s="99">
        <v>20</v>
      </c>
      <c r="B229" s="42" t="s">
        <v>104</v>
      </c>
      <c r="C229" s="43">
        <v>100</v>
      </c>
      <c r="D229" s="42" t="s">
        <v>10</v>
      </c>
      <c r="E229" s="98"/>
      <c r="F229" s="42"/>
      <c r="G229" s="43">
        <v>100</v>
      </c>
      <c r="H229" s="42" t="s">
        <v>10</v>
      </c>
      <c r="I229" s="42"/>
      <c r="J229" s="42"/>
      <c r="K229" s="45"/>
      <c r="L229" s="96"/>
      <c r="M229" s="50"/>
    </row>
    <row r="230" spans="1:13" ht="15" customHeight="1" x14ac:dyDescent="0.3">
      <c r="A230" s="105">
        <v>5</v>
      </c>
      <c r="B230" s="42" t="s">
        <v>67</v>
      </c>
      <c r="C230" s="43">
        <v>5</v>
      </c>
      <c r="D230" s="42" t="s">
        <v>37</v>
      </c>
      <c r="E230" s="102"/>
      <c r="F230" s="42"/>
      <c r="G230" s="43">
        <f t="shared" ref="G230" si="3">C230*L230+E230</f>
        <v>50</v>
      </c>
      <c r="H230" s="42" t="s">
        <v>10</v>
      </c>
      <c r="I230" s="42"/>
      <c r="J230" s="42"/>
      <c r="K230" s="45" t="s">
        <v>46</v>
      </c>
      <c r="L230" s="104">
        <v>10</v>
      </c>
      <c r="M230" s="50" t="s">
        <v>10</v>
      </c>
    </row>
    <row r="231" spans="1:13" ht="15" customHeight="1" x14ac:dyDescent="0.3">
      <c r="A231" s="30">
        <v>6</v>
      </c>
      <c r="B231" s="1" t="s">
        <v>67</v>
      </c>
      <c r="C231" s="37">
        <v>5</v>
      </c>
      <c r="D231" s="1" t="s">
        <v>37</v>
      </c>
      <c r="E231" s="33"/>
      <c r="F231" s="1"/>
      <c r="G231" s="37">
        <f>C231*L231+E231</f>
        <v>50</v>
      </c>
      <c r="H231" s="1" t="s">
        <v>10</v>
      </c>
      <c r="I231" s="1"/>
      <c r="J231" s="1"/>
      <c r="K231" s="38" t="s">
        <v>46</v>
      </c>
      <c r="L231" s="39">
        <v>10</v>
      </c>
      <c r="M231" s="40" t="s">
        <v>10</v>
      </c>
    </row>
    <row r="232" spans="1:13" ht="15" customHeight="1" x14ac:dyDescent="0.3">
      <c r="A232" s="105"/>
      <c r="B232" s="42"/>
      <c r="C232" s="43"/>
      <c r="D232" s="42"/>
      <c r="E232" s="102"/>
      <c r="F232" s="42"/>
      <c r="G232" s="43">
        <f>SUM(G226:G231)</f>
        <v>413</v>
      </c>
      <c r="H232" s="42"/>
      <c r="I232" s="42"/>
      <c r="J232" s="42"/>
      <c r="K232" s="45"/>
      <c r="L232" s="104"/>
      <c r="M232" s="50"/>
    </row>
    <row r="233" spans="1:13" ht="15" customHeight="1" x14ac:dyDescent="0.3">
      <c r="A233" s="30">
        <v>25</v>
      </c>
      <c r="B233" s="1" t="s">
        <v>128</v>
      </c>
      <c r="C233" s="37">
        <v>40</v>
      </c>
      <c r="D233" s="1" t="s">
        <v>10</v>
      </c>
      <c r="E233" s="33"/>
      <c r="F233" s="1"/>
      <c r="G233" s="37">
        <v>40</v>
      </c>
      <c r="H233" s="1" t="s">
        <v>10</v>
      </c>
      <c r="I233" s="1"/>
      <c r="J233" s="1"/>
      <c r="K233" s="38"/>
      <c r="L233" s="39"/>
      <c r="M233" s="40"/>
    </row>
    <row r="234" spans="1:13" ht="15" customHeight="1" x14ac:dyDescent="0.3">
      <c r="A234" s="30">
        <v>29</v>
      </c>
      <c r="B234" s="1" t="s">
        <v>128</v>
      </c>
      <c r="C234" s="37">
        <v>50</v>
      </c>
      <c r="D234" s="1" t="s">
        <v>10</v>
      </c>
      <c r="E234" s="33"/>
      <c r="F234" s="1"/>
      <c r="G234" s="37">
        <v>50</v>
      </c>
      <c r="H234" s="1" t="s">
        <v>10</v>
      </c>
      <c r="I234" s="1"/>
      <c r="J234" s="1"/>
      <c r="K234" s="38"/>
      <c r="L234" s="39"/>
      <c r="M234" s="40"/>
    </row>
    <row r="235" spans="1:13" ht="15" customHeight="1" x14ac:dyDescent="0.3">
      <c r="A235" s="30">
        <v>26</v>
      </c>
      <c r="B235" s="1" t="s">
        <v>128</v>
      </c>
      <c r="C235" s="37">
        <v>60</v>
      </c>
      <c r="D235" s="1" t="s">
        <v>10</v>
      </c>
      <c r="E235" s="33"/>
      <c r="F235" s="1"/>
      <c r="G235" s="37">
        <v>60</v>
      </c>
      <c r="H235" s="1" t="s">
        <v>10</v>
      </c>
      <c r="I235" s="1"/>
      <c r="J235" s="1"/>
      <c r="K235" s="38"/>
      <c r="L235" s="39"/>
      <c r="M235" s="40"/>
    </row>
    <row r="236" spans="1:13" ht="15" customHeight="1" x14ac:dyDescent="0.3">
      <c r="A236" s="30">
        <v>27</v>
      </c>
      <c r="B236" s="1" t="s">
        <v>128</v>
      </c>
      <c r="C236" s="37">
        <v>60</v>
      </c>
      <c r="D236" s="1" t="s">
        <v>10</v>
      </c>
      <c r="E236" s="33"/>
      <c r="F236" s="1"/>
      <c r="G236" s="37">
        <v>60</v>
      </c>
      <c r="H236" s="1" t="s">
        <v>10</v>
      </c>
      <c r="I236" s="1"/>
      <c r="J236" s="1"/>
      <c r="K236" s="38"/>
      <c r="L236" s="39"/>
      <c r="M236" s="40"/>
    </row>
    <row r="237" spans="1:13" ht="15" customHeight="1" x14ac:dyDescent="0.3">
      <c r="A237" s="30">
        <v>28</v>
      </c>
      <c r="B237" s="1" t="s">
        <v>128</v>
      </c>
      <c r="C237" s="37">
        <v>60</v>
      </c>
      <c r="D237" s="1" t="s">
        <v>10</v>
      </c>
      <c r="E237" s="33"/>
      <c r="F237" s="1"/>
      <c r="G237" s="37">
        <v>60</v>
      </c>
      <c r="H237" s="1" t="s">
        <v>10</v>
      </c>
      <c r="I237" s="1"/>
      <c r="J237" s="1"/>
      <c r="K237" s="38"/>
      <c r="L237" s="39"/>
      <c r="M237" s="40"/>
    </row>
    <row r="238" spans="1:13" ht="15" customHeight="1" x14ac:dyDescent="0.3">
      <c r="A238" s="30"/>
      <c r="B238" s="1"/>
      <c r="C238" s="37"/>
      <c r="D238" s="1"/>
      <c r="E238" s="33"/>
      <c r="F238" s="1"/>
      <c r="G238" s="37">
        <f>SUM(G233:G237)</f>
        <v>270</v>
      </c>
      <c r="H238" s="1"/>
      <c r="I238" s="1"/>
      <c r="J238" s="1"/>
      <c r="K238" s="38"/>
      <c r="L238" s="39"/>
      <c r="M238" s="40"/>
    </row>
    <row r="239" spans="1:13" x14ac:dyDescent="0.3">
      <c r="A239" s="30">
        <v>3</v>
      </c>
      <c r="B239" s="1" t="s">
        <v>132</v>
      </c>
      <c r="C239" s="37">
        <v>1</v>
      </c>
      <c r="D239" s="1" t="s">
        <v>33</v>
      </c>
      <c r="E239" s="33"/>
      <c r="F239" s="1"/>
      <c r="G239" s="37"/>
      <c r="H239" s="1"/>
      <c r="I239" s="1"/>
      <c r="J239" s="1"/>
      <c r="K239" s="38"/>
      <c r="L239" s="39"/>
      <c r="M239" s="40"/>
    </row>
    <row r="240" spans="1:13" x14ac:dyDescent="0.3">
      <c r="A240" s="30">
        <v>4</v>
      </c>
      <c r="B240" s="1" t="s">
        <v>132</v>
      </c>
      <c r="C240" s="37">
        <v>1</v>
      </c>
      <c r="D240" s="1" t="s">
        <v>33</v>
      </c>
      <c r="E240" s="33"/>
      <c r="F240" s="1"/>
      <c r="G240" s="37"/>
      <c r="H240" s="1"/>
      <c r="I240" s="1"/>
      <c r="J240" s="1"/>
      <c r="K240" s="38"/>
      <c r="L240" s="39"/>
      <c r="M240" s="40"/>
    </row>
  </sheetData>
  <sortState ref="A1:M191">
    <sortCondition ref="B1:B191"/>
  </sortState>
  <printOptions verticalCentered="1"/>
  <pageMargins left="0" right="0" top="0" bottom="0" header="0" footer="0"/>
  <pageSetup paperSize="5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0"/>
  <sheetViews>
    <sheetView view="pageBreakPreview" zoomScale="80" zoomScaleSheetLayoutView="80" workbookViewId="0">
      <selection activeCell="B13" sqref="B13"/>
    </sheetView>
  </sheetViews>
  <sheetFormatPr defaultRowHeight="15.6" x14ac:dyDescent="0.3"/>
  <cols>
    <col min="1" max="1" width="6" style="107" customWidth="1"/>
    <col min="2" max="2" width="56.5546875" style="2" bestFit="1" customWidth="1"/>
    <col min="3" max="3" width="10.44140625" style="2" customWidth="1"/>
    <col min="4" max="4" width="10.88671875" style="2" customWidth="1"/>
    <col min="5" max="6" width="13" style="2" customWidth="1"/>
    <col min="7" max="22" width="8.88671875" style="2" customWidth="1"/>
    <col min="23" max="27" width="8.88671875" style="3" customWidth="1"/>
    <col min="28" max="28" width="13.88671875" style="3" customWidth="1"/>
  </cols>
  <sheetData>
    <row r="1" spans="1:30" x14ac:dyDescent="0.3">
      <c r="A1" s="256" t="s">
        <v>11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30" x14ac:dyDescent="0.3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30" x14ac:dyDescent="0.3">
      <c r="A3" s="256" t="s">
        <v>14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:30" x14ac:dyDescent="0.3">
      <c r="A4" s="257" t="s">
        <v>12</v>
      </c>
      <c r="B4" s="2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1"/>
      <c r="U4" s="11"/>
      <c r="V4" s="11"/>
      <c r="W4" s="12"/>
      <c r="X4" s="12"/>
      <c r="Y4" s="12"/>
      <c r="Z4" s="12"/>
      <c r="AA4" s="12"/>
      <c r="AB4" s="12"/>
    </row>
    <row r="5" spans="1:30" x14ac:dyDescent="0.3">
      <c r="A5" s="108"/>
      <c r="B5" s="108"/>
      <c r="C5" s="11"/>
      <c r="D5" s="11"/>
      <c r="E5" s="11"/>
      <c r="F5" s="11"/>
      <c r="G5" s="11"/>
      <c r="H5" s="11"/>
      <c r="I5" s="130">
        <v>1</v>
      </c>
      <c r="J5" s="130">
        <v>2</v>
      </c>
      <c r="K5" s="130">
        <v>13</v>
      </c>
      <c r="L5" s="130">
        <v>3</v>
      </c>
      <c r="M5" s="130">
        <v>4</v>
      </c>
      <c r="N5" s="130">
        <v>6</v>
      </c>
      <c r="O5" s="130">
        <v>7</v>
      </c>
      <c r="P5" s="130">
        <v>5</v>
      </c>
      <c r="Q5" s="130">
        <v>14</v>
      </c>
      <c r="R5" s="130">
        <v>11</v>
      </c>
      <c r="S5" s="130">
        <v>16</v>
      </c>
      <c r="T5" s="131">
        <v>18</v>
      </c>
      <c r="U5" s="130">
        <v>8</v>
      </c>
      <c r="V5" s="130">
        <v>17</v>
      </c>
      <c r="W5" s="132">
        <v>15</v>
      </c>
      <c r="X5" s="132">
        <v>12</v>
      </c>
      <c r="Y5" s="132">
        <v>9</v>
      </c>
      <c r="Z5" s="132">
        <v>10</v>
      </c>
      <c r="AA5" s="132">
        <v>19</v>
      </c>
      <c r="AB5" s="12"/>
    </row>
    <row r="6" spans="1:30" s="7" customFormat="1" ht="91.5" customHeight="1" x14ac:dyDescent="0.3">
      <c r="A6" s="13" t="s">
        <v>0</v>
      </c>
      <c r="B6" s="14" t="s">
        <v>1</v>
      </c>
      <c r="C6" s="13" t="s">
        <v>2</v>
      </c>
      <c r="D6" s="258" t="s">
        <v>154</v>
      </c>
      <c r="E6" s="259"/>
      <c r="F6" s="260"/>
      <c r="G6" s="142" t="s">
        <v>151</v>
      </c>
      <c r="H6" s="122" t="s">
        <v>150</v>
      </c>
      <c r="I6" s="122" t="s">
        <v>184</v>
      </c>
      <c r="J6" s="122" t="s">
        <v>185</v>
      </c>
      <c r="K6" s="122" t="s">
        <v>186</v>
      </c>
      <c r="L6" s="122" t="s">
        <v>187</v>
      </c>
      <c r="M6" s="122" t="s">
        <v>188</v>
      </c>
      <c r="N6" s="122" t="s">
        <v>189</v>
      </c>
      <c r="O6" s="122" t="s">
        <v>190</v>
      </c>
      <c r="P6" s="122" t="s">
        <v>191</v>
      </c>
      <c r="Q6" s="122" t="s">
        <v>192</v>
      </c>
      <c r="R6" s="138" t="s">
        <v>193</v>
      </c>
      <c r="S6" s="122" t="s">
        <v>194</v>
      </c>
      <c r="T6" s="122" t="s">
        <v>195</v>
      </c>
      <c r="U6" s="138" t="s">
        <v>196</v>
      </c>
      <c r="V6" s="122" t="s">
        <v>197</v>
      </c>
      <c r="W6" s="122" t="s">
        <v>198</v>
      </c>
      <c r="X6" s="122" t="s">
        <v>199</v>
      </c>
      <c r="Y6" s="122" t="s">
        <v>200</v>
      </c>
      <c r="Z6" s="122" t="s">
        <v>201</v>
      </c>
      <c r="AA6" s="122" t="s">
        <v>202</v>
      </c>
      <c r="AB6" s="121" t="s">
        <v>17</v>
      </c>
    </row>
    <row r="7" spans="1:30" s="9" customFormat="1" x14ac:dyDescent="0.3">
      <c r="A7" s="261" t="s">
        <v>16</v>
      </c>
      <c r="B7" s="262"/>
      <c r="C7" s="136"/>
      <c r="D7" s="13">
        <v>2018</v>
      </c>
      <c r="E7" s="13">
        <v>2017</v>
      </c>
      <c r="F7" s="13" t="s">
        <v>15</v>
      </c>
      <c r="G7" s="143"/>
      <c r="H7" s="120" t="s">
        <v>204</v>
      </c>
      <c r="I7" s="120">
        <v>85</v>
      </c>
      <c r="J7" s="120">
        <v>85</v>
      </c>
      <c r="K7" s="120">
        <v>60</v>
      </c>
      <c r="L7" s="120">
        <v>85</v>
      </c>
      <c r="M7" s="120">
        <v>73</v>
      </c>
      <c r="N7" s="120">
        <v>68</v>
      </c>
      <c r="O7" s="120">
        <v>68</v>
      </c>
      <c r="P7" s="120">
        <v>73</v>
      </c>
      <c r="Q7" s="120">
        <v>60</v>
      </c>
      <c r="R7" s="139">
        <v>65</v>
      </c>
      <c r="S7" s="120">
        <v>58</v>
      </c>
      <c r="T7" s="120">
        <v>48</v>
      </c>
      <c r="U7" s="139">
        <v>68</v>
      </c>
      <c r="V7" s="120">
        <v>58</v>
      </c>
      <c r="W7" s="120">
        <v>60</v>
      </c>
      <c r="X7" s="120">
        <v>63</v>
      </c>
      <c r="Y7" s="120">
        <v>68</v>
      </c>
      <c r="Z7" s="120">
        <v>68</v>
      </c>
      <c r="AA7" s="120">
        <v>38</v>
      </c>
      <c r="AB7" s="15">
        <f t="shared" ref="AB7:AB18" si="0">SUM(I7:AA7)</f>
        <v>1251</v>
      </c>
      <c r="AC7" s="10"/>
    </row>
    <row r="8" spans="1:30" s="126" customFormat="1" ht="20.100000000000001" customHeight="1" x14ac:dyDescent="0.3">
      <c r="A8" s="133">
        <v>1</v>
      </c>
      <c r="B8" s="134" t="s">
        <v>153</v>
      </c>
      <c r="C8" s="135" t="s">
        <v>9</v>
      </c>
      <c r="D8" s="16">
        <v>96</v>
      </c>
      <c r="E8" s="128"/>
      <c r="F8" s="29">
        <f>D8+E8</f>
        <v>96</v>
      </c>
      <c r="G8" s="80">
        <f>F8*80%</f>
        <v>76.800000000000011</v>
      </c>
      <c r="H8" s="79">
        <f>F8-G8</f>
        <v>19.199999999999989</v>
      </c>
      <c r="I8" s="79">
        <f>85/1251*G8</f>
        <v>5.218225419664269</v>
      </c>
      <c r="J8" s="79">
        <f>85/1251*G8</f>
        <v>5.218225419664269</v>
      </c>
      <c r="K8" s="79">
        <f>60/1251*G8</f>
        <v>3.6834532374100726</v>
      </c>
      <c r="L8" s="79">
        <f>85/1251*G8</f>
        <v>5.218225419664269</v>
      </c>
      <c r="M8" s="79">
        <f>73/1251*G8</f>
        <v>4.4815347721822549</v>
      </c>
      <c r="N8" s="79">
        <f>68/1251*G8</f>
        <v>4.1745803357314148</v>
      </c>
      <c r="O8" s="79">
        <f>68/1251*G8</f>
        <v>4.1745803357314148</v>
      </c>
      <c r="P8" s="79">
        <f>73/1251*G8</f>
        <v>4.4815347721822549</v>
      </c>
      <c r="Q8" s="79">
        <f>60/1251*G8</f>
        <v>3.6834532374100726</v>
      </c>
      <c r="R8" s="140">
        <f>65/1251*G8</f>
        <v>3.9904076738609118</v>
      </c>
      <c r="S8" s="79">
        <f>58/1251*G8</f>
        <v>3.5606714628297369</v>
      </c>
      <c r="T8" s="79">
        <f>48/1251*G8</f>
        <v>2.9467625899280576</v>
      </c>
      <c r="U8" s="140">
        <f>68/1251*G8</f>
        <v>4.1745803357314148</v>
      </c>
      <c r="V8" s="79">
        <f>58/1251*G8</f>
        <v>3.5606714628297369</v>
      </c>
      <c r="W8" s="79">
        <f>60/1251*G8</f>
        <v>3.6834532374100726</v>
      </c>
      <c r="X8" s="79">
        <f>63/1251*G8</f>
        <v>3.8676258992805761</v>
      </c>
      <c r="Y8" s="79">
        <f>68/1251*G8</f>
        <v>4.1745803357314148</v>
      </c>
      <c r="Z8" s="79">
        <f>68/1251*G8</f>
        <v>4.1745803357314148</v>
      </c>
      <c r="AA8" s="79">
        <f>38/1251*G8</f>
        <v>2.3328537170263792</v>
      </c>
      <c r="AB8" s="129">
        <f t="shared" si="0"/>
        <v>76.800000000000026</v>
      </c>
      <c r="AC8" s="125"/>
      <c r="AD8" s="125"/>
    </row>
    <row r="9" spans="1:30" s="126" customFormat="1" ht="20.100000000000001" customHeight="1" x14ac:dyDescent="0.3">
      <c r="A9" s="127">
        <f>1+A8</f>
        <v>2</v>
      </c>
      <c r="B9" s="18" t="s">
        <v>3</v>
      </c>
      <c r="C9" s="19" t="s">
        <v>9</v>
      </c>
      <c r="D9" s="20">
        <v>431</v>
      </c>
      <c r="E9" s="84"/>
      <c r="F9" s="29">
        <f t="shared" ref="F9:F12" si="1">D9+E9</f>
        <v>431</v>
      </c>
      <c r="G9" s="80">
        <f>F9*80%</f>
        <v>344.8</v>
      </c>
      <c r="H9" s="79">
        <f>F9-G9</f>
        <v>86.199999999999989</v>
      </c>
      <c r="I9" s="79">
        <f>85/1251*G9</f>
        <v>23.42765787370104</v>
      </c>
      <c r="J9" s="79">
        <f>85/1251*G9</f>
        <v>23.42765787370104</v>
      </c>
      <c r="K9" s="79">
        <f>60/1251*G9</f>
        <v>16.537170263788969</v>
      </c>
      <c r="L9" s="79">
        <f>85/1251*G9</f>
        <v>23.42765787370104</v>
      </c>
      <c r="M9" s="79">
        <f>73/1251*G9</f>
        <v>20.120223820943249</v>
      </c>
      <c r="N9" s="79">
        <f>68/1251*G9</f>
        <v>18.74212629896083</v>
      </c>
      <c r="O9" s="79">
        <f>68/1251*G9</f>
        <v>18.74212629896083</v>
      </c>
      <c r="P9" s="79">
        <f>73/1251*G9</f>
        <v>20.120223820943249</v>
      </c>
      <c r="Q9" s="79">
        <f>60/1251*G9</f>
        <v>16.537170263788969</v>
      </c>
      <c r="R9" s="140">
        <f>65/1251*G9</f>
        <v>17.915267785771384</v>
      </c>
      <c r="S9" s="79">
        <f>58/1251*G9</f>
        <v>15.985931254996004</v>
      </c>
      <c r="T9" s="79">
        <f>48/1251*G9</f>
        <v>13.229736211031174</v>
      </c>
      <c r="U9" s="140">
        <f>68/1251*G9</f>
        <v>18.74212629896083</v>
      </c>
      <c r="V9" s="79">
        <f>58/1251*G9</f>
        <v>15.985931254996004</v>
      </c>
      <c r="W9" s="79">
        <f>60/1251*G9</f>
        <v>16.537170263788969</v>
      </c>
      <c r="X9" s="79">
        <f>63/1251*G9</f>
        <v>17.364028776978419</v>
      </c>
      <c r="Y9" s="79">
        <f>68/1251*G9</f>
        <v>18.74212629896083</v>
      </c>
      <c r="Z9" s="79">
        <f>68/1251*G9</f>
        <v>18.74212629896083</v>
      </c>
      <c r="AA9" s="79">
        <f>38/1251*G9</f>
        <v>10.473541167066347</v>
      </c>
      <c r="AB9" s="129">
        <f t="shared" si="0"/>
        <v>344.80000000000007</v>
      </c>
      <c r="AD9" s="125"/>
    </row>
    <row r="10" spans="1:30" s="126" customFormat="1" ht="20.100000000000001" customHeight="1" x14ac:dyDescent="0.3">
      <c r="A10" s="127">
        <f>1+A9</f>
        <v>3</v>
      </c>
      <c r="B10" s="18" t="s">
        <v>4</v>
      </c>
      <c r="C10" s="19" t="s">
        <v>9</v>
      </c>
      <c r="D10" s="20">
        <v>214</v>
      </c>
      <c r="E10" s="84"/>
      <c r="F10" s="29">
        <f t="shared" si="1"/>
        <v>214</v>
      </c>
      <c r="G10" s="80">
        <f>F10*80%</f>
        <v>171.20000000000002</v>
      </c>
      <c r="H10" s="79">
        <f>F10-G10</f>
        <v>42.799999999999983</v>
      </c>
      <c r="I10" s="79">
        <f>85/1251*G10</f>
        <v>11.632294164668266</v>
      </c>
      <c r="J10" s="79">
        <f>85/1251*G10</f>
        <v>11.632294164668266</v>
      </c>
      <c r="K10" s="79">
        <f>60/1251*G10</f>
        <v>8.2110311750599525</v>
      </c>
      <c r="L10" s="79">
        <f>85/1251*G10</f>
        <v>11.632294164668266</v>
      </c>
      <c r="M10" s="79">
        <f>73/1251*G10</f>
        <v>9.9900879296562763</v>
      </c>
      <c r="N10" s="79">
        <f>68/1251*G10</f>
        <v>9.3058353317346132</v>
      </c>
      <c r="O10" s="79">
        <f>68/1251*G10</f>
        <v>9.3058353317346132</v>
      </c>
      <c r="P10" s="79">
        <f>73/1251*G10</f>
        <v>9.9900879296562763</v>
      </c>
      <c r="Q10" s="79">
        <f>60/1251*G10</f>
        <v>8.2110311750599525</v>
      </c>
      <c r="R10" s="140">
        <f>65/1251*G10</f>
        <v>8.8952837729816157</v>
      </c>
      <c r="S10" s="79">
        <f>58/1251*G10</f>
        <v>7.9373301358912878</v>
      </c>
      <c r="T10" s="79">
        <f>48/1251*G10</f>
        <v>6.5688249400479615</v>
      </c>
      <c r="U10" s="140">
        <f>68/1251*G10</f>
        <v>9.3058353317346132</v>
      </c>
      <c r="V10" s="79">
        <f>58/1251*G10</f>
        <v>7.9373301358912878</v>
      </c>
      <c r="W10" s="79">
        <f>60/1251*G10</f>
        <v>8.2110311750599525</v>
      </c>
      <c r="X10" s="79">
        <f>63/1251*G10</f>
        <v>8.62158273381295</v>
      </c>
      <c r="Y10" s="79">
        <f>68/1251*G10</f>
        <v>9.3058353317346132</v>
      </c>
      <c r="Z10" s="79">
        <f>68/1251*G10</f>
        <v>9.3058353317346132</v>
      </c>
      <c r="AA10" s="79">
        <f>38/1251*G10</f>
        <v>5.2003197442046369</v>
      </c>
      <c r="AB10" s="129">
        <f t="shared" si="0"/>
        <v>171.20000000000005</v>
      </c>
      <c r="AD10" s="125"/>
    </row>
    <row r="11" spans="1:30" s="126" customFormat="1" ht="20.100000000000001" customHeight="1" x14ac:dyDescent="0.3">
      <c r="A11" s="127">
        <f t="shared" ref="A11:A62" si="2">1+A10</f>
        <v>4</v>
      </c>
      <c r="B11" s="18" t="s">
        <v>5</v>
      </c>
      <c r="C11" s="19" t="s">
        <v>9</v>
      </c>
      <c r="D11" s="20">
        <v>265</v>
      </c>
      <c r="E11" s="84"/>
      <c r="F11" s="29">
        <f t="shared" si="1"/>
        <v>265</v>
      </c>
      <c r="G11" s="80">
        <f>F11*80%</f>
        <v>212</v>
      </c>
      <c r="H11" s="79">
        <f>F11-G11</f>
        <v>53</v>
      </c>
      <c r="I11" s="79">
        <f>85/1251*G11</f>
        <v>14.404476418864908</v>
      </c>
      <c r="J11" s="79">
        <f>85/1251*G11</f>
        <v>14.404476418864908</v>
      </c>
      <c r="K11" s="79">
        <f>60/1251*G11</f>
        <v>10.167865707434053</v>
      </c>
      <c r="L11" s="79">
        <f>85/1251*G11</f>
        <v>14.404476418864908</v>
      </c>
      <c r="M11" s="79">
        <f>73/1251*G11</f>
        <v>12.370903277378098</v>
      </c>
      <c r="N11" s="79">
        <f>68/1251*G11</f>
        <v>11.523581135091925</v>
      </c>
      <c r="O11" s="79">
        <f>68/1251*G11</f>
        <v>11.523581135091925</v>
      </c>
      <c r="P11" s="79">
        <f>73/1251*G11</f>
        <v>12.370903277378098</v>
      </c>
      <c r="Q11" s="79">
        <f>60/1251*G11</f>
        <v>10.167865707434053</v>
      </c>
      <c r="R11" s="140">
        <f>65/1251*G11</f>
        <v>11.015187849720224</v>
      </c>
      <c r="S11" s="79">
        <f>58/1251*G11</f>
        <v>9.8289368505195842</v>
      </c>
      <c r="T11" s="79">
        <f>48/1251*G11</f>
        <v>8.1342925659472414</v>
      </c>
      <c r="U11" s="140">
        <f>68/1251*G11</f>
        <v>11.523581135091925</v>
      </c>
      <c r="V11" s="79">
        <f>58/1251*G11</f>
        <v>9.8289368505195842</v>
      </c>
      <c r="W11" s="79">
        <f>60/1251*G11</f>
        <v>10.167865707434053</v>
      </c>
      <c r="X11" s="79">
        <f>63/1251*G11</f>
        <v>10.676258992805755</v>
      </c>
      <c r="Y11" s="79">
        <f>68/1251*G11</f>
        <v>11.523581135091925</v>
      </c>
      <c r="Z11" s="79">
        <f>68/1251*G11</f>
        <v>11.523581135091925</v>
      </c>
      <c r="AA11" s="79">
        <f>38/1251*G11</f>
        <v>6.4396482813749003</v>
      </c>
      <c r="AB11" s="129">
        <f t="shared" si="0"/>
        <v>212</v>
      </c>
      <c r="AD11" s="125"/>
    </row>
    <row r="12" spans="1:30" s="8" customFormat="1" ht="20.100000000000001" customHeight="1" x14ac:dyDescent="0.3">
      <c r="A12" s="137">
        <f t="shared" si="2"/>
        <v>5</v>
      </c>
      <c r="B12" s="89" t="s">
        <v>171</v>
      </c>
      <c r="C12" s="90" t="s">
        <v>9</v>
      </c>
      <c r="D12" s="91"/>
      <c r="E12" s="91">
        <v>146</v>
      </c>
      <c r="F12" s="92">
        <f t="shared" si="1"/>
        <v>146</v>
      </c>
      <c r="G12" s="80">
        <f>F12*100%</f>
        <v>146</v>
      </c>
      <c r="H12" s="93">
        <f>F12-G12</f>
        <v>0</v>
      </c>
      <c r="I12" s="93">
        <f>85/1251*G12</f>
        <v>9.9200639488409266</v>
      </c>
      <c r="J12" s="93">
        <f>85/1251*G12</f>
        <v>9.9200639488409266</v>
      </c>
      <c r="K12" s="93">
        <f>60/1251*G12</f>
        <v>7.0023980815347722</v>
      </c>
      <c r="L12" s="93">
        <f>85/1251*G12</f>
        <v>9.9200639488409266</v>
      </c>
      <c r="M12" s="93">
        <f>73/1251*G12</f>
        <v>8.5195843325339737</v>
      </c>
      <c r="N12" s="93">
        <f>68/1251*G12</f>
        <v>7.9360511590727416</v>
      </c>
      <c r="O12" s="93">
        <f>68/1251*G12</f>
        <v>7.9360511590727416</v>
      </c>
      <c r="P12" s="93">
        <f>73/1251*G12</f>
        <v>8.5195843325339737</v>
      </c>
      <c r="Q12" s="93">
        <f>60/1251*G12</f>
        <v>7.0023980815347722</v>
      </c>
      <c r="R12" s="140">
        <f>65/1251*G12</f>
        <v>7.5859312549960034</v>
      </c>
      <c r="S12" s="93">
        <f>58/1251*G12</f>
        <v>6.76898481215028</v>
      </c>
      <c r="T12" s="93">
        <f>48/1251*G12</f>
        <v>5.6019184652278176</v>
      </c>
      <c r="U12" s="140">
        <f>68/1251*G12</f>
        <v>7.9360511590727416</v>
      </c>
      <c r="V12" s="93">
        <f>58/1251*G12</f>
        <v>6.76898481215028</v>
      </c>
      <c r="W12" s="93">
        <f>60/1251*G12</f>
        <v>7.0023980815347722</v>
      </c>
      <c r="X12" s="93">
        <f>63/1251*G12</f>
        <v>7.3525179856115104</v>
      </c>
      <c r="Y12" s="93">
        <f>68/1251*G12</f>
        <v>7.9360511590727416</v>
      </c>
      <c r="Z12" s="93">
        <f>68/1251*G12</f>
        <v>7.9360511590727416</v>
      </c>
      <c r="AA12" s="93">
        <f>38/1251*G12</f>
        <v>4.434852118305356</v>
      </c>
      <c r="AB12" s="111">
        <f t="shared" si="0"/>
        <v>146</v>
      </c>
      <c r="AD12" s="25"/>
    </row>
    <row r="13" spans="1:30" s="123" customFormat="1" ht="20.100000000000001" customHeight="1" x14ac:dyDescent="0.3">
      <c r="A13" s="137">
        <f t="shared" si="2"/>
        <v>6</v>
      </c>
      <c r="B13" s="94" t="s">
        <v>172</v>
      </c>
      <c r="C13" s="90"/>
      <c r="D13" s="91"/>
      <c r="E13" s="91"/>
      <c r="F13" s="92"/>
      <c r="G13" s="80"/>
      <c r="H13" s="93"/>
      <c r="I13" s="93">
        <v>11</v>
      </c>
      <c r="J13" s="93">
        <v>11</v>
      </c>
      <c r="K13" s="93">
        <v>8</v>
      </c>
      <c r="L13" s="93">
        <v>11</v>
      </c>
      <c r="M13" s="93">
        <v>10</v>
      </c>
      <c r="N13" s="93">
        <v>9</v>
      </c>
      <c r="O13" s="93">
        <v>9</v>
      </c>
      <c r="P13" s="93">
        <v>9</v>
      </c>
      <c r="Q13" s="93">
        <v>7</v>
      </c>
      <c r="R13" s="140">
        <v>0</v>
      </c>
      <c r="S13" s="93">
        <v>8</v>
      </c>
      <c r="T13" s="93">
        <v>7</v>
      </c>
      <c r="U13" s="140">
        <v>0</v>
      </c>
      <c r="V13" s="93">
        <v>8</v>
      </c>
      <c r="W13" s="93">
        <v>8</v>
      </c>
      <c r="X13" s="93">
        <v>8</v>
      </c>
      <c r="Y13" s="93">
        <v>9</v>
      </c>
      <c r="Z13" s="93">
        <v>9</v>
      </c>
      <c r="AA13" s="93">
        <v>4</v>
      </c>
      <c r="AB13" s="111">
        <f t="shared" si="0"/>
        <v>146</v>
      </c>
      <c r="AD13" s="124"/>
    </row>
    <row r="14" spans="1:30" s="8" customFormat="1" ht="20.100000000000001" customHeight="1" x14ac:dyDescent="0.3">
      <c r="A14" s="127">
        <f t="shared" si="2"/>
        <v>7</v>
      </c>
      <c r="B14" s="18" t="s">
        <v>7</v>
      </c>
      <c r="C14" s="19" t="s">
        <v>9</v>
      </c>
      <c r="D14" s="20">
        <v>20</v>
      </c>
      <c r="E14" s="84">
        <v>91</v>
      </c>
      <c r="F14" s="29">
        <f>D14+E14</f>
        <v>111</v>
      </c>
      <c r="G14" s="80">
        <f>F14*80%</f>
        <v>88.800000000000011</v>
      </c>
      <c r="H14" s="79">
        <f>F14-G14</f>
        <v>22.199999999999989</v>
      </c>
      <c r="I14" s="79">
        <f>85/1251*G14</f>
        <v>6.0335731414868112</v>
      </c>
      <c r="J14" s="79">
        <f>85/1251*G14</f>
        <v>6.0335731414868112</v>
      </c>
      <c r="K14" s="79">
        <f>60/1251*G14</f>
        <v>4.2589928057553958</v>
      </c>
      <c r="L14" s="79">
        <f>85/1251*G14</f>
        <v>6.0335731414868112</v>
      </c>
      <c r="M14" s="79">
        <f>73/1251*G14</f>
        <v>5.1817745803357322</v>
      </c>
      <c r="N14" s="79">
        <f>68/1251*G14</f>
        <v>4.8268585131894488</v>
      </c>
      <c r="O14" s="79">
        <f>68/1251*G14</f>
        <v>4.8268585131894488</v>
      </c>
      <c r="P14" s="79">
        <f>73/1251*G14</f>
        <v>5.1817745803357322</v>
      </c>
      <c r="Q14" s="79">
        <f>60/1251*G14</f>
        <v>4.2589928057553958</v>
      </c>
      <c r="R14" s="140">
        <f>65/1251*G14</f>
        <v>4.6139088729016793</v>
      </c>
      <c r="S14" s="79">
        <f>58/1251*G14</f>
        <v>4.1170263788968828</v>
      </c>
      <c r="T14" s="79">
        <f>48/1251*G14</f>
        <v>3.4071942446043169</v>
      </c>
      <c r="U14" s="140">
        <f>68/1251*G14</f>
        <v>4.8268585131894488</v>
      </c>
      <c r="V14" s="79">
        <f>58/1251*G14</f>
        <v>4.1170263788968828</v>
      </c>
      <c r="W14" s="79">
        <f>60/1251*G14</f>
        <v>4.2589928057553958</v>
      </c>
      <c r="X14" s="79">
        <f>63/1251*G14</f>
        <v>4.4719424460431663</v>
      </c>
      <c r="Y14" s="79">
        <f>68/1251*G14</f>
        <v>4.8268585131894488</v>
      </c>
      <c r="Z14" s="79">
        <f>68/1251*G14</f>
        <v>4.8268585131894488</v>
      </c>
      <c r="AA14" s="79">
        <f>38/1251*G14</f>
        <v>2.6973621103117509</v>
      </c>
      <c r="AB14" s="17">
        <f t="shared" si="0"/>
        <v>88.80000000000004</v>
      </c>
      <c r="AD14" s="25"/>
    </row>
    <row r="15" spans="1:30" s="8" customFormat="1" ht="20.100000000000001" customHeight="1" x14ac:dyDescent="0.3">
      <c r="A15" s="85">
        <f t="shared" si="2"/>
        <v>8</v>
      </c>
      <c r="B15" s="22" t="s">
        <v>74</v>
      </c>
      <c r="C15" s="23" t="s">
        <v>33</v>
      </c>
      <c r="D15" s="21"/>
      <c r="E15" s="84">
        <v>26</v>
      </c>
      <c r="F15" s="29">
        <f t="shared" ref="F15:F62" si="3">D15+E15</f>
        <v>26</v>
      </c>
      <c r="G15" s="80">
        <f>F15*100%</f>
        <v>26</v>
      </c>
      <c r="H15" s="79">
        <f>F15-G15</f>
        <v>0</v>
      </c>
      <c r="I15" s="79">
        <f>85/1251*G15</f>
        <v>1.7665867306155076</v>
      </c>
      <c r="J15" s="79">
        <f>85/1251*G15</f>
        <v>1.7665867306155076</v>
      </c>
      <c r="K15" s="79">
        <f>60/1251*G15</f>
        <v>1.2470023980815348</v>
      </c>
      <c r="L15" s="79">
        <f>85/1251*G15</f>
        <v>1.7665867306155076</v>
      </c>
      <c r="M15" s="79">
        <f>73/1251*G15</f>
        <v>1.5171862509992007</v>
      </c>
      <c r="N15" s="79">
        <f>68/1251*G15</f>
        <v>1.413269384492406</v>
      </c>
      <c r="O15" s="79">
        <f>68/1251*G15</f>
        <v>1.413269384492406</v>
      </c>
      <c r="P15" s="79">
        <f>73/1251*G15</f>
        <v>1.5171862509992007</v>
      </c>
      <c r="Q15" s="79">
        <f>60/1251*G15</f>
        <v>1.2470023980815348</v>
      </c>
      <c r="R15" s="140">
        <f>65/1251*G15</f>
        <v>1.3509192645883292</v>
      </c>
      <c r="S15" s="79">
        <f>58/1251*G15</f>
        <v>1.2054356514788169</v>
      </c>
      <c r="T15" s="79">
        <f>48/1251*G15</f>
        <v>0.99760191846522772</v>
      </c>
      <c r="U15" s="140">
        <f>68/1251*G15</f>
        <v>1.413269384492406</v>
      </c>
      <c r="V15" s="79">
        <f>58/1251*G15</f>
        <v>1.2054356514788169</v>
      </c>
      <c r="W15" s="79">
        <f>60/1251*G15</f>
        <v>1.2470023980815348</v>
      </c>
      <c r="X15" s="79">
        <f>63/1251*G15</f>
        <v>1.3093525179856116</v>
      </c>
      <c r="Y15" s="79">
        <f>68/1251*G15</f>
        <v>1.413269384492406</v>
      </c>
      <c r="Z15" s="79">
        <f>68/1251*G15</f>
        <v>1.413269384492406</v>
      </c>
      <c r="AA15" s="79">
        <f>38/1251*G15</f>
        <v>0.78976818545163874</v>
      </c>
      <c r="AB15" s="17">
        <f t="shared" si="0"/>
        <v>25.999999999999996</v>
      </c>
      <c r="AD15" s="25"/>
    </row>
    <row r="16" spans="1:30" s="8" customFormat="1" ht="20.100000000000001" customHeight="1" x14ac:dyDescent="0.3">
      <c r="A16" s="85">
        <f t="shared" si="2"/>
        <v>9</v>
      </c>
      <c r="B16" s="22" t="s">
        <v>94</v>
      </c>
      <c r="C16" s="23" t="s">
        <v>155</v>
      </c>
      <c r="D16" s="21"/>
      <c r="E16" s="84">
        <v>59</v>
      </c>
      <c r="F16" s="29">
        <f t="shared" si="3"/>
        <v>59</v>
      </c>
      <c r="G16" s="80">
        <f>F16*80%</f>
        <v>47.2</v>
      </c>
      <c r="H16" s="79">
        <f>F16-G16</f>
        <v>11.799999999999997</v>
      </c>
      <c r="I16" s="79">
        <f>85/1251*G16</f>
        <v>3.2070343725019987</v>
      </c>
      <c r="J16" s="79">
        <f>85/1251*G16</f>
        <v>3.2070343725019987</v>
      </c>
      <c r="K16" s="79">
        <f>60/1251*G16</f>
        <v>2.2637889688249402</v>
      </c>
      <c r="L16" s="79">
        <f>85/1251*G16</f>
        <v>3.2070343725019987</v>
      </c>
      <c r="M16" s="79">
        <f>73/1251*G16</f>
        <v>2.7542765787370107</v>
      </c>
      <c r="N16" s="79">
        <f>68/1251*G16</f>
        <v>2.5656274980015987</v>
      </c>
      <c r="O16" s="79">
        <f>68/1251*G16</f>
        <v>2.5656274980015987</v>
      </c>
      <c r="P16" s="79">
        <f>73/1251*G16</f>
        <v>2.7542765787370107</v>
      </c>
      <c r="Q16" s="79">
        <f>60/1251*G16</f>
        <v>2.2637889688249402</v>
      </c>
      <c r="R16" s="140">
        <f>65/1251*G16</f>
        <v>2.4524380495603517</v>
      </c>
      <c r="S16" s="79">
        <f>58/1251*G16</f>
        <v>2.1883293365307757</v>
      </c>
      <c r="T16" s="79">
        <f>48/1251*G16</f>
        <v>1.8110311750599519</v>
      </c>
      <c r="U16" s="140">
        <f>68/1251*G16</f>
        <v>2.5656274980015987</v>
      </c>
      <c r="V16" s="79">
        <f>58/1251*G16</f>
        <v>2.1883293365307757</v>
      </c>
      <c r="W16" s="79">
        <f>60/1251*G16</f>
        <v>2.2637889688249402</v>
      </c>
      <c r="X16" s="79">
        <f>63/1251*G16</f>
        <v>2.3769784172661872</v>
      </c>
      <c r="Y16" s="79">
        <f>68/1251*G16</f>
        <v>2.5656274980015987</v>
      </c>
      <c r="Z16" s="79">
        <f>68/1251*G16</f>
        <v>2.5656274980015987</v>
      </c>
      <c r="AA16" s="79">
        <f>38/1251*G16</f>
        <v>1.4337330135891289</v>
      </c>
      <c r="AB16" s="17">
        <f t="shared" si="0"/>
        <v>47.2</v>
      </c>
      <c r="AD16" s="25"/>
    </row>
    <row r="17" spans="1:30" s="8" customFormat="1" ht="20.100000000000001" customHeight="1" x14ac:dyDescent="0.3">
      <c r="A17" s="85">
        <f t="shared" si="2"/>
        <v>10</v>
      </c>
      <c r="B17" s="22" t="s">
        <v>93</v>
      </c>
      <c r="C17" s="23" t="s">
        <v>155</v>
      </c>
      <c r="D17" s="21"/>
      <c r="E17" s="84">
        <v>59</v>
      </c>
      <c r="F17" s="29">
        <f t="shared" si="3"/>
        <v>59</v>
      </c>
      <c r="G17" s="80">
        <f>F17*80%</f>
        <v>47.2</v>
      </c>
      <c r="H17" s="79">
        <f>F17-G17</f>
        <v>11.799999999999997</v>
      </c>
      <c r="I17" s="79">
        <f>85/1251*G17</f>
        <v>3.2070343725019987</v>
      </c>
      <c r="J17" s="79">
        <f>85/1251*G17</f>
        <v>3.2070343725019987</v>
      </c>
      <c r="K17" s="79">
        <f>60/1251*G17</f>
        <v>2.2637889688249402</v>
      </c>
      <c r="L17" s="79">
        <f>85/1251*G17</f>
        <v>3.2070343725019987</v>
      </c>
      <c r="M17" s="79">
        <f>73/1251*G17</f>
        <v>2.7542765787370107</v>
      </c>
      <c r="N17" s="79">
        <f>68/1251*G17</f>
        <v>2.5656274980015987</v>
      </c>
      <c r="O17" s="79">
        <f>68/1251*G17</f>
        <v>2.5656274980015987</v>
      </c>
      <c r="P17" s="79">
        <f>73/1251*G17</f>
        <v>2.7542765787370107</v>
      </c>
      <c r="Q17" s="79">
        <f>60/1251*G17</f>
        <v>2.2637889688249402</v>
      </c>
      <c r="R17" s="140">
        <f>65/1251*G17</f>
        <v>2.4524380495603517</v>
      </c>
      <c r="S17" s="79">
        <f>58/1251*G17</f>
        <v>2.1883293365307757</v>
      </c>
      <c r="T17" s="79">
        <f>48/1251*G17</f>
        <v>1.8110311750599519</v>
      </c>
      <c r="U17" s="140">
        <f>68/1251*G17</f>
        <v>2.5656274980015987</v>
      </c>
      <c r="V17" s="79">
        <f>58/1251*G17</f>
        <v>2.1883293365307757</v>
      </c>
      <c r="W17" s="79">
        <f>60/1251*G17</f>
        <v>2.2637889688249402</v>
      </c>
      <c r="X17" s="79">
        <f>63/1251*G17</f>
        <v>2.3769784172661872</v>
      </c>
      <c r="Y17" s="79">
        <f>68/1251*G17</f>
        <v>2.5656274980015987</v>
      </c>
      <c r="Z17" s="79">
        <f>68/1251*G17</f>
        <v>2.5656274980015987</v>
      </c>
      <c r="AA17" s="79">
        <f>38/1251*G17</f>
        <v>1.4337330135891289</v>
      </c>
      <c r="AB17" s="17">
        <f t="shared" si="0"/>
        <v>47.2</v>
      </c>
      <c r="AD17" s="25"/>
    </row>
    <row r="18" spans="1:30" s="8" customFormat="1" ht="20.100000000000001" customHeight="1" x14ac:dyDescent="0.3">
      <c r="A18" s="85">
        <f t="shared" si="2"/>
        <v>11</v>
      </c>
      <c r="B18" s="22" t="s">
        <v>95</v>
      </c>
      <c r="C18" s="23" t="s">
        <v>155</v>
      </c>
      <c r="D18" s="21"/>
      <c r="E18" s="84">
        <v>209</v>
      </c>
      <c r="F18" s="29">
        <f t="shared" si="3"/>
        <v>209</v>
      </c>
      <c r="G18" s="80">
        <f>F18*80%</f>
        <v>167.20000000000002</v>
      </c>
      <c r="H18" s="79">
        <f>F18-G18</f>
        <v>41.799999999999983</v>
      </c>
      <c r="I18" s="79">
        <f>85/1251*G18</f>
        <v>11.36051159072742</v>
      </c>
      <c r="J18" s="79">
        <f>85/1251*G18</f>
        <v>11.36051159072742</v>
      </c>
      <c r="K18" s="79">
        <f>60/1251*G18</f>
        <v>8.0191846522781791</v>
      </c>
      <c r="L18" s="79">
        <f>85/1251*G18</f>
        <v>11.36051159072742</v>
      </c>
      <c r="M18" s="79">
        <f>73/1251*G18</f>
        <v>9.7566746602717842</v>
      </c>
      <c r="N18" s="79">
        <f>68/1251*G18</f>
        <v>9.0884092725819343</v>
      </c>
      <c r="O18" s="79">
        <f>68/1251*G18</f>
        <v>9.0884092725819343</v>
      </c>
      <c r="P18" s="79">
        <f>73/1251*G18</f>
        <v>9.7566746602717842</v>
      </c>
      <c r="Q18" s="79">
        <f>60/1251*G18</f>
        <v>8.0191846522781791</v>
      </c>
      <c r="R18" s="140">
        <f>65/1251*G18</f>
        <v>8.6874500399680255</v>
      </c>
      <c r="S18" s="79">
        <f>58/1251*G18</f>
        <v>7.751878497202239</v>
      </c>
      <c r="T18" s="79">
        <f>48/1251*G18</f>
        <v>6.4153477218225419</v>
      </c>
      <c r="U18" s="140">
        <f>68/1251*G18</f>
        <v>9.0884092725819343</v>
      </c>
      <c r="V18" s="79">
        <f>58/1251*G18</f>
        <v>7.751878497202239</v>
      </c>
      <c r="W18" s="79">
        <f>60/1251*G18</f>
        <v>8.0191846522781791</v>
      </c>
      <c r="X18" s="79">
        <f>63/1251*G18</f>
        <v>8.4201438848920862</v>
      </c>
      <c r="Y18" s="79">
        <f>68/1251*G18</f>
        <v>9.0884092725819343</v>
      </c>
      <c r="Z18" s="79">
        <f>68/1251*G18</f>
        <v>9.0884092725819343</v>
      </c>
      <c r="AA18" s="79">
        <f>38/1251*G18</f>
        <v>5.0788169464428465</v>
      </c>
      <c r="AB18" s="17">
        <f t="shared" si="0"/>
        <v>167.20000000000007</v>
      </c>
      <c r="AD18" s="25"/>
    </row>
    <row r="19" spans="1:30" s="155" customFormat="1" ht="20.100000000000001" customHeight="1" x14ac:dyDescent="0.3">
      <c r="A19" s="148">
        <f t="shared" si="2"/>
        <v>12</v>
      </c>
      <c r="B19" s="149" t="s">
        <v>183</v>
      </c>
      <c r="C19" s="150" t="s">
        <v>181</v>
      </c>
      <c r="D19" s="151"/>
      <c r="E19" s="151"/>
      <c r="F19" s="152">
        <f t="shared" si="3"/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D19" s="156"/>
    </row>
    <row r="20" spans="1:30" s="155" customFormat="1" ht="20.100000000000001" customHeight="1" x14ac:dyDescent="0.3">
      <c r="A20" s="148">
        <f t="shared" si="2"/>
        <v>13</v>
      </c>
      <c r="B20" s="149" t="s">
        <v>182</v>
      </c>
      <c r="C20" s="150" t="s">
        <v>181</v>
      </c>
      <c r="D20" s="151"/>
      <c r="E20" s="151"/>
      <c r="F20" s="152">
        <f t="shared" si="3"/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  <c r="AD20" s="156"/>
    </row>
    <row r="21" spans="1:30" s="8" customFormat="1" ht="20.100000000000001" customHeight="1" x14ac:dyDescent="0.3">
      <c r="A21" s="85">
        <f t="shared" si="2"/>
        <v>14</v>
      </c>
      <c r="B21" s="22" t="s">
        <v>156</v>
      </c>
      <c r="C21" s="23" t="s">
        <v>10</v>
      </c>
      <c r="D21" s="21"/>
      <c r="E21" s="84">
        <v>413</v>
      </c>
      <c r="F21" s="29">
        <f t="shared" si="3"/>
        <v>413</v>
      </c>
      <c r="G21" s="80">
        <f>F21*80%</f>
        <v>330.40000000000003</v>
      </c>
      <c r="H21" s="79">
        <f t="shared" ref="H21:H62" si="4">F21-G21</f>
        <v>82.599999999999966</v>
      </c>
      <c r="I21" s="79">
        <f t="shared" ref="I21:I43" si="5">85/1251*G21</f>
        <v>22.449240607513989</v>
      </c>
      <c r="J21" s="79">
        <f t="shared" ref="J21:J43" si="6">85/1251*G21</f>
        <v>22.449240607513989</v>
      </c>
      <c r="K21" s="79">
        <f t="shared" ref="K21:K43" si="7">60/1251*G21</f>
        <v>15.846522781774581</v>
      </c>
      <c r="L21" s="79">
        <f t="shared" ref="L21:L43" si="8">85/1251*G21</f>
        <v>22.449240607513989</v>
      </c>
      <c r="M21" s="79">
        <f t="shared" ref="M21:M43" si="9">73/1251*G21</f>
        <v>19.279936051159076</v>
      </c>
      <c r="N21" s="79">
        <f t="shared" ref="N21:N43" si="10">68/1251*G21</f>
        <v>17.959392486011193</v>
      </c>
      <c r="O21" s="79">
        <f t="shared" ref="O21:O43" si="11">68/1251*G21</f>
        <v>17.959392486011193</v>
      </c>
      <c r="P21" s="79">
        <f t="shared" ref="P21:P43" si="12">73/1251*G21</f>
        <v>19.279936051159076</v>
      </c>
      <c r="Q21" s="79">
        <f t="shared" ref="Q21:Q43" si="13">60/1251*G21</f>
        <v>15.846522781774581</v>
      </c>
      <c r="R21" s="140">
        <f t="shared" ref="R21:R43" si="14">65/1251*G21</f>
        <v>17.167066346922464</v>
      </c>
      <c r="S21" s="79">
        <f t="shared" ref="S21:S43" si="15">58/1251*G21</f>
        <v>15.318305355715429</v>
      </c>
      <c r="T21" s="79">
        <f t="shared" ref="T21:T43" si="16">48/1251*G21</f>
        <v>12.677218225419665</v>
      </c>
      <c r="U21" s="140">
        <f t="shared" ref="U21:U43" si="17">68/1251*G21</f>
        <v>17.959392486011193</v>
      </c>
      <c r="V21" s="79">
        <f t="shared" ref="V21:V43" si="18">58/1251*G21</f>
        <v>15.318305355715429</v>
      </c>
      <c r="W21" s="79">
        <f t="shared" ref="W21:W43" si="19">60/1251*G21</f>
        <v>15.846522781774581</v>
      </c>
      <c r="X21" s="79">
        <f t="shared" ref="X21:X43" si="20">63/1251*G21</f>
        <v>16.63884892086331</v>
      </c>
      <c r="Y21" s="79">
        <f t="shared" ref="Y21:Y43" si="21">68/1251*G21</f>
        <v>17.959392486011193</v>
      </c>
      <c r="Z21" s="79">
        <f t="shared" ref="Z21:Z43" si="22">68/1251*G21</f>
        <v>17.959392486011193</v>
      </c>
      <c r="AA21" s="79">
        <f t="shared" ref="AA21:AA43" si="23">38/1251*G21</f>
        <v>10.036131095123903</v>
      </c>
      <c r="AB21" s="17">
        <f t="shared" ref="AB21:AB62" si="24">SUM(I21:AA21)</f>
        <v>330.40000000000009</v>
      </c>
      <c r="AD21" s="25"/>
    </row>
    <row r="22" spans="1:30" s="8" customFormat="1" ht="20.100000000000001" customHeight="1" x14ac:dyDescent="0.3">
      <c r="A22" s="85">
        <f t="shared" si="2"/>
        <v>15</v>
      </c>
      <c r="B22" s="22" t="s">
        <v>68</v>
      </c>
      <c r="C22" s="23" t="s">
        <v>10</v>
      </c>
      <c r="D22" s="21"/>
      <c r="E22" s="84">
        <v>2330</v>
      </c>
      <c r="F22" s="29">
        <f t="shared" si="3"/>
        <v>2330</v>
      </c>
      <c r="G22" s="80">
        <f>F22*50%</f>
        <v>1165</v>
      </c>
      <c r="H22" s="79">
        <f t="shared" si="4"/>
        <v>1165</v>
      </c>
      <c r="I22" s="79">
        <f t="shared" si="5"/>
        <v>79.156674660271776</v>
      </c>
      <c r="J22" s="79">
        <f t="shared" si="6"/>
        <v>79.156674660271776</v>
      </c>
      <c r="K22" s="79">
        <f t="shared" si="7"/>
        <v>55.875299760191844</v>
      </c>
      <c r="L22" s="79">
        <f t="shared" si="8"/>
        <v>79.156674660271776</v>
      </c>
      <c r="M22" s="79">
        <f t="shared" si="9"/>
        <v>67.981614708233423</v>
      </c>
      <c r="N22" s="79">
        <f t="shared" si="10"/>
        <v>63.325339728217422</v>
      </c>
      <c r="O22" s="79">
        <f t="shared" si="11"/>
        <v>63.325339728217422</v>
      </c>
      <c r="P22" s="79">
        <f t="shared" si="12"/>
        <v>67.981614708233423</v>
      </c>
      <c r="Q22" s="79">
        <f t="shared" si="13"/>
        <v>55.875299760191844</v>
      </c>
      <c r="R22" s="140">
        <f t="shared" si="14"/>
        <v>60.53157474020783</v>
      </c>
      <c r="S22" s="79">
        <f t="shared" si="15"/>
        <v>54.012789768185449</v>
      </c>
      <c r="T22" s="79">
        <f t="shared" si="16"/>
        <v>44.700239808153476</v>
      </c>
      <c r="U22" s="140">
        <f t="shared" si="17"/>
        <v>63.325339728217422</v>
      </c>
      <c r="V22" s="79">
        <f t="shared" si="18"/>
        <v>54.012789768185449</v>
      </c>
      <c r="W22" s="79">
        <f t="shared" si="19"/>
        <v>55.875299760191844</v>
      </c>
      <c r="X22" s="79">
        <f t="shared" si="20"/>
        <v>58.669064748201436</v>
      </c>
      <c r="Y22" s="79">
        <f t="shared" si="21"/>
        <v>63.325339728217422</v>
      </c>
      <c r="Z22" s="79">
        <f t="shared" si="22"/>
        <v>63.325339728217422</v>
      </c>
      <c r="AA22" s="79">
        <f t="shared" si="23"/>
        <v>35.387689848121504</v>
      </c>
      <c r="AB22" s="17">
        <f t="shared" si="24"/>
        <v>1165</v>
      </c>
      <c r="AD22" s="25"/>
    </row>
    <row r="23" spans="1:30" s="155" customFormat="1" ht="20.100000000000001" customHeight="1" x14ac:dyDescent="0.3">
      <c r="A23" s="148">
        <f t="shared" si="2"/>
        <v>16</v>
      </c>
      <c r="B23" s="149" t="s">
        <v>203</v>
      </c>
      <c r="C23" s="150" t="s">
        <v>157</v>
      </c>
      <c r="D23" s="157"/>
      <c r="E23" s="157">
        <v>14</v>
      </c>
      <c r="F23" s="152">
        <f t="shared" si="3"/>
        <v>14</v>
      </c>
      <c r="G23" s="153">
        <f t="shared" ref="G23:G40" si="25">F23*80%</f>
        <v>11.200000000000001</v>
      </c>
      <c r="H23" s="153">
        <f t="shared" si="4"/>
        <v>2.7999999999999989</v>
      </c>
      <c r="I23" s="153">
        <f t="shared" si="5"/>
        <v>0.76099120703437251</v>
      </c>
      <c r="J23" s="153">
        <f t="shared" si="6"/>
        <v>0.76099120703437251</v>
      </c>
      <c r="K23" s="153">
        <f t="shared" si="7"/>
        <v>0.53717026378896893</v>
      </c>
      <c r="L23" s="153">
        <f t="shared" si="8"/>
        <v>0.76099120703437251</v>
      </c>
      <c r="M23" s="153">
        <f t="shared" si="9"/>
        <v>0.65355715427657879</v>
      </c>
      <c r="N23" s="153">
        <f t="shared" si="10"/>
        <v>0.60879296562749807</v>
      </c>
      <c r="O23" s="153">
        <f t="shared" si="11"/>
        <v>0.60879296562749807</v>
      </c>
      <c r="P23" s="153">
        <f t="shared" si="12"/>
        <v>0.65355715427657879</v>
      </c>
      <c r="Q23" s="153">
        <f t="shared" si="13"/>
        <v>0.53717026378896893</v>
      </c>
      <c r="R23" s="153">
        <f t="shared" si="14"/>
        <v>0.58193445243804964</v>
      </c>
      <c r="S23" s="153">
        <f t="shared" si="15"/>
        <v>0.51926458832933664</v>
      </c>
      <c r="T23" s="153">
        <f t="shared" si="16"/>
        <v>0.4297362110311751</v>
      </c>
      <c r="U23" s="153">
        <f t="shared" si="17"/>
        <v>0.60879296562749807</v>
      </c>
      <c r="V23" s="153">
        <f t="shared" si="18"/>
        <v>0.51926458832933664</v>
      </c>
      <c r="W23" s="153">
        <f t="shared" si="19"/>
        <v>0.53717026378896893</v>
      </c>
      <c r="X23" s="153">
        <f t="shared" si="20"/>
        <v>0.56402877697841736</v>
      </c>
      <c r="Y23" s="153">
        <f t="shared" si="21"/>
        <v>0.60879296562749807</v>
      </c>
      <c r="Z23" s="153">
        <f t="shared" si="22"/>
        <v>0.60879296562749807</v>
      </c>
      <c r="AA23" s="153">
        <f t="shared" si="23"/>
        <v>0.34020783373301361</v>
      </c>
      <c r="AB23" s="154">
        <f t="shared" si="24"/>
        <v>11.2</v>
      </c>
      <c r="AD23" s="156"/>
    </row>
    <row r="24" spans="1:30" s="8" customFormat="1" ht="20.100000000000001" customHeight="1" x14ac:dyDescent="0.3">
      <c r="A24" s="85">
        <f t="shared" si="2"/>
        <v>17</v>
      </c>
      <c r="B24" s="82" t="s">
        <v>158</v>
      </c>
      <c r="C24" s="83" t="s">
        <v>33</v>
      </c>
      <c r="D24" s="84"/>
      <c r="E24" s="84">
        <v>477</v>
      </c>
      <c r="F24" s="29">
        <f t="shared" si="3"/>
        <v>477</v>
      </c>
      <c r="G24" s="80">
        <f>F24*100%</f>
        <v>477</v>
      </c>
      <c r="H24" s="79">
        <f t="shared" si="4"/>
        <v>0</v>
      </c>
      <c r="I24" s="79">
        <f t="shared" si="5"/>
        <v>32.410071942446045</v>
      </c>
      <c r="J24" s="79">
        <f t="shared" si="6"/>
        <v>32.410071942446045</v>
      </c>
      <c r="K24" s="79">
        <f t="shared" si="7"/>
        <v>22.877697841726619</v>
      </c>
      <c r="L24" s="79">
        <f t="shared" si="8"/>
        <v>32.410071942446045</v>
      </c>
      <c r="M24" s="79">
        <f t="shared" si="9"/>
        <v>27.834532374100721</v>
      </c>
      <c r="N24" s="79">
        <f t="shared" si="10"/>
        <v>25.928057553956833</v>
      </c>
      <c r="O24" s="79">
        <f t="shared" si="11"/>
        <v>25.928057553956833</v>
      </c>
      <c r="P24" s="79">
        <f t="shared" si="12"/>
        <v>27.834532374100721</v>
      </c>
      <c r="Q24" s="79">
        <f t="shared" si="13"/>
        <v>22.877697841726619</v>
      </c>
      <c r="R24" s="140">
        <f t="shared" si="14"/>
        <v>24.784172661870503</v>
      </c>
      <c r="S24" s="79">
        <f t="shared" si="15"/>
        <v>22.115107913669064</v>
      </c>
      <c r="T24" s="79">
        <f t="shared" si="16"/>
        <v>18.302158273381295</v>
      </c>
      <c r="U24" s="140">
        <f t="shared" si="17"/>
        <v>25.928057553956833</v>
      </c>
      <c r="V24" s="79">
        <f t="shared" si="18"/>
        <v>22.115107913669064</v>
      </c>
      <c r="W24" s="79">
        <f t="shared" si="19"/>
        <v>22.877697841726619</v>
      </c>
      <c r="X24" s="79">
        <f t="shared" si="20"/>
        <v>24.021582733812949</v>
      </c>
      <c r="Y24" s="79">
        <f t="shared" si="21"/>
        <v>25.928057553956833</v>
      </c>
      <c r="Z24" s="79">
        <f t="shared" si="22"/>
        <v>25.928057553956833</v>
      </c>
      <c r="AA24" s="79">
        <f t="shared" si="23"/>
        <v>14.489208633093526</v>
      </c>
      <c r="AB24" s="17">
        <f t="shared" si="24"/>
        <v>477</v>
      </c>
      <c r="AC24" s="25"/>
      <c r="AD24" s="25"/>
    </row>
    <row r="25" spans="1:30" s="8" customFormat="1" ht="20.100000000000001" customHeight="1" x14ac:dyDescent="0.3">
      <c r="A25" s="127">
        <f t="shared" si="2"/>
        <v>18</v>
      </c>
      <c r="B25" s="18" t="s">
        <v>159</v>
      </c>
      <c r="C25" s="19" t="s">
        <v>33</v>
      </c>
      <c r="D25" s="20">
        <v>320</v>
      </c>
      <c r="E25" s="84">
        <v>1891</v>
      </c>
      <c r="F25" s="29">
        <f t="shared" si="3"/>
        <v>2211</v>
      </c>
      <c r="G25" s="80">
        <f>F25*50%</f>
        <v>1105.5</v>
      </c>
      <c r="H25" s="79">
        <f t="shared" si="4"/>
        <v>1105.5</v>
      </c>
      <c r="I25" s="79">
        <f t="shared" si="5"/>
        <v>75.113908872901675</v>
      </c>
      <c r="J25" s="79">
        <f t="shared" si="6"/>
        <v>75.113908872901675</v>
      </c>
      <c r="K25" s="79">
        <f t="shared" si="7"/>
        <v>53.021582733812949</v>
      </c>
      <c r="L25" s="79">
        <f t="shared" si="8"/>
        <v>75.113908872901675</v>
      </c>
      <c r="M25" s="79">
        <f t="shared" si="9"/>
        <v>64.509592326139085</v>
      </c>
      <c r="N25" s="79">
        <f t="shared" si="10"/>
        <v>60.091127098321337</v>
      </c>
      <c r="O25" s="79">
        <f t="shared" si="11"/>
        <v>60.091127098321337</v>
      </c>
      <c r="P25" s="79">
        <f t="shared" si="12"/>
        <v>64.509592326139085</v>
      </c>
      <c r="Q25" s="79">
        <f t="shared" si="13"/>
        <v>53.021582733812949</v>
      </c>
      <c r="R25" s="140">
        <f t="shared" si="14"/>
        <v>57.440047961630697</v>
      </c>
      <c r="S25" s="79">
        <f t="shared" si="15"/>
        <v>51.254196642685855</v>
      </c>
      <c r="T25" s="79">
        <f t="shared" si="16"/>
        <v>42.417266187050359</v>
      </c>
      <c r="U25" s="140">
        <f t="shared" si="17"/>
        <v>60.091127098321337</v>
      </c>
      <c r="V25" s="79">
        <f t="shared" si="18"/>
        <v>51.254196642685855</v>
      </c>
      <c r="W25" s="79">
        <f t="shared" si="19"/>
        <v>53.021582733812949</v>
      </c>
      <c r="X25" s="79">
        <f t="shared" si="20"/>
        <v>55.672661870503596</v>
      </c>
      <c r="Y25" s="79">
        <f t="shared" si="21"/>
        <v>60.091127098321337</v>
      </c>
      <c r="Z25" s="79">
        <f t="shared" si="22"/>
        <v>60.091127098321337</v>
      </c>
      <c r="AA25" s="79">
        <f t="shared" si="23"/>
        <v>33.58033573141487</v>
      </c>
      <c r="AB25" s="17">
        <f t="shared" si="24"/>
        <v>1105.5</v>
      </c>
      <c r="AC25" s="25"/>
      <c r="AD25" s="25"/>
    </row>
    <row r="26" spans="1:30" s="8" customFormat="1" ht="20.100000000000001" customHeight="1" x14ac:dyDescent="0.3">
      <c r="A26" s="85">
        <f t="shared" si="2"/>
        <v>19</v>
      </c>
      <c r="B26" s="82" t="s">
        <v>160</v>
      </c>
      <c r="C26" s="83" t="s">
        <v>33</v>
      </c>
      <c r="D26" s="84"/>
      <c r="E26" s="84">
        <v>331</v>
      </c>
      <c r="F26" s="29">
        <f t="shared" si="3"/>
        <v>331</v>
      </c>
      <c r="G26" s="80">
        <f t="shared" si="25"/>
        <v>264.8</v>
      </c>
      <c r="H26" s="79">
        <f t="shared" si="4"/>
        <v>66.199999999999989</v>
      </c>
      <c r="I26" s="79">
        <f t="shared" si="5"/>
        <v>17.992006394884093</v>
      </c>
      <c r="J26" s="79">
        <f t="shared" si="6"/>
        <v>17.992006394884093</v>
      </c>
      <c r="K26" s="79">
        <f t="shared" si="7"/>
        <v>12.700239808153478</v>
      </c>
      <c r="L26" s="79">
        <f t="shared" si="8"/>
        <v>17.992006394884093</v>
      </c>
      <c r="M26" s="79">
        <f t="shared" si="9"/>
        <v>15.451958433253399</v>
      </c>
      <c r="N26" s="79">
        <f t="shared" si="10"/>
        <v>14.393605115907274</v>
      </c>
      <c r="O26" s="79">
        <f t="shared" si="11"/>
        <v>14.393605115907274</v>
      </c>
      <c r="P26" s="79">
        <f t="shared" si="12"/>
        <v>15.451958433253399</v>
      </c>
      <c r="Q26" s="79">
        <f t="shared" si="13"/>
        <v>12.700239808153478</v>
      </c>
      <c r="R26" s="140">
        <f t="shared" si="14"/>
        <v>13.758593125499601</v>
      </c>
      <c r="S26" s="79">
        <f t="shared" si="15"/>
        <v>12.276898481215028</v>
      </c>
      <c r="T26" s="79">
        <f t="shared" si="16"/>
        <v>10.160191846522782</v>
      </c>
      <c r="U26" s="140">
        <f t="shared" si="17"/>
        <v>14.393605115907274</v>
      </c>
      <c r="V26" s="79">
        <f t="shared" si="18"/>
        <v>12.276898481215028</v>
      </c>
      <c r="W26" s="79">
        <f t="shared" si="19"/>
        <v>12.700239808153478</v>
      </c>
      <c r="X26" s="79">
        <f t="shared" si="20"/>
        <v>13.335251798561151</v>
      </c>
      <c r="Y26" s="79">
        <f t="shared" si="21"/>
        <v>14.393605115907274</v>
      </c>
      <c r="Z26" s="79">
        <f t="shared" si="22"/>
        <v>14.393605115907274</v>
      </c>
      <c r="AA26" s="79">
        <f t="shared" si="23"/>
        <v>8.0434852118305358</v>
      </c>
      <c r="AB26" s="17">
        <f t="shared" si="24"/>
        <v>264.8</v>
      </c>
      <c r="AC26" s="25"/>
      <c r="AD26" s="25"/>
    </row>
    <row r="27" spans="1:30" s="8" customFormat="1" ht="20.100000000000001" customHeight="1" x14ac:dyDescent="0.3">
      <c r="A27" s="85">
        <f t="shared" si="2"/>
        <v>20</v>
      </c>
      <c r="B27" s="82" t="s">
        <v>161</v>
      </c>
      <c r="C27" s="83" t="s">
        <v>33</v>
      </c>
      <c r="D27" s="84"/>
      <c r="E27" s="84">
        <v>900</v>
      </c>
      <c r="F27" s="29">
        <f t="shared" si="3"/>
        <v>900</v>
      </c>
      <c r="G27" s="80">
        <f t="shared" si="25"/>
        <v>720</v>
      </c>
      <c r="H27" s="79">
        <f t="shared" si="4"/>
        <v>180</v>
      </c>
      <c r="I27" s="79">
        <f t="shared" si="5"/>
        <v>48.920863309352519</v>
      </c>
      <c r="J27" s="79">
        <f t="shared" si="6"/>
        <v>48.920863309352519</v>
      </c>
      <c r="K27" s="79">
        <f t="shared" si="7"/>
        <v>34.532374100719423</v>
      </c>
      <c r="L27" s="79">
        <f t="shared" si="8"/>
        <v>48.920863309352519</v>
      </c>
      <c r="M27" s="79">
        <f t="shared" si="9"/>
        <v>42.014388489208635</v>
      </c>
      <c r="N27" s="79">
        <f t="shared" si="10"/>
        <v>39.136690647482013</v>
      </c>
      <c r="O27" s="79">
        <f t="shared" si="11"/>
        <v>39.136690647482013</v>
      </c>
      <c r="P27" s="79">
        <f t="shared" si="12"/>
        <v>42.014388489208635</v>
      </c>
      <c r="Q27" s="79">
        <f t="shared" si="13"/>
        <v>34.532374100719423</v>
      </c>
      <c r="R27" s="140">
        <f t="shared" si="14"/>
        <v>37.410071942446045</v>
      </c>
      <c r="S27" s="79">
        <f t="shared" si="15"/>
        <v>33.381294964028775</v>
      </c>
      <c r="T27" s="79">
        <f t="shared" si="16"/>
        <v>27.625899280575538</v>
      </c>
      <c r="U27" s="140">
        <f t="shared" si="17"/>
        <v>39.136690647482013</v>
      </c>
      <c r="V27" s="79">
        <f t="shared" si="18"/>
        <v>33.381294964028775</v>
      </c>
      <c r="W27" s="79">
        <f t="shared" si="19"/>
        <v>34.532374100719423</v>
      </c>
      <c r="X27" s="79">
        <f t="shared" si="20"/>
        <v>36.258992805755398</v>
      </c>
      <c r="Y27" s="79">
        <f t="shared" si="21"/>
        <v>39.136690647482013</v>
      </c>
      <c r="Z27" s="79">
        <f t="shared" si="22"/>
        <v>39.136690647482013</v>
      </c>
      <c r="AA27" s="79">
        <f t="shared" si="23"/>
        <v>21.870503597122301</v>
      </c>
      <c r="AB27" s="17">
        <f t="shared" si="24"/>
        <v>720</v>
      </c>
      <c r="AC27" s="25"/>
      <c r="AD27" s="25"/>
    </row>
    <row r="28" spans="1:30" s="155" customFormat="1" ht="20.100000000000001" customHeight="1" x14ac:dyDescent="0.3">
      <c r="A28" s="148">
        <f t="shared" si="2"/>
        <v>21</v>
      </c>
      <c r="B28" s="149" t="s">
        <v>98</v>
      </c>
      <c r="C28" s="150" t="s">
        <v>10</v>
      </c>
      <c r="D28" s="157"/>
      <c r="E28" s="157">
        <v>13000</v>
      </c>
      <c r="F28" s="152">
        <f t="shared" si="3"/>
        <v>13000</v>
      </c>
      <c r="G28" s="153">
        <f t="shared" si="25"/>
        <v>10400</v>
      </c>
      <c r="H28" s="153">
        <f t="shared" si="4"/>
        <v>2600</v>
      </c>
      <c r="I28" s="153">
        <f t="shared" si="5"/>
        <v>706.63469224620303</v>
      </c>
      <c r="J28" s="153">
        <f t="shared" si="6"/>
        <v>706.63469224620303</v>
      </c>
      <c r="K28" s="153">
        <f t="shared" si="7"/>
        <v>498.80095923261393</v>
      </c>
      <c r="L28" s="153">
        <f t="shared" si="8"/>
        <v>706.63469224620303</v>
      </c>
      <c r="M28" s="153">
        <f t="shared" si="9"/>
        <v>606.8745003996803</v>
      </c>
      <c r="N28" s="153">
        <f t="shared" si="10"/>
        <v>565.3077537969624</v>
      </c>
      <c r="O28" s="153">
        <f t="shared" si="11"/>
        <v>565.3077537969624</v>
      </c>
      <c r="P28" s="153">
        <f t="shared" si="12"/>
        <v>606.8745003996803</v>
      </c>
      <c r="Q28" s="153">
        <f t="shared" si="13"/>
        <v>498.80095923261393</v>
      </c>
      <c r="R28" s="153">
        <f t="shared" si="14"/>
        <v>540.36770583533166</v>
      </c>
      <c r="S28" s="153">
        <f t="shared" si="15"/>
        <v>482.17426059152677</v>
      </c>
      <c r="T28" s="153">
        <f t="shared" si="16"/>
        <v>399.04076738609109</v>
      </c>
      <c r="U28" s="153">
        <f t="shared" si="17"/>
        <v>565.3077537969624</v>
      </c>
      <c r="V28" s="153">
        <f t="shared" si="18"/>
        <v>482.17426059152677</v>
      </c>
      <c r="W28" s="153">
        <f t="shared" si="19"/>
        <v>498.80095923261393</v>
      </c>
      <c r="X28" s="153">
        <f t="shared" si="20"/>
        <v>523.74100719424462</v>
      </c>
      <c r="Y28" s="153">
        <f t="shared" si="21"/>
        <v>565.3077537969624</v>
      </c>
      <c r="Z28" s="153">
        <f t="shared" si="22"/>
        <v>565.3077537969624</v>
      </c>
      <c r="AA28" s="153">
        <f t="shared" si="23"/>
        <v>315.90727418065546</v>
      </c>
      <c r="AB28" s="154">
        <f t="shared" si="24"/>
        <v>10400</v>
      </c>
      <c r="AD28" s="156"/>
    </row>
    <row r="29" spans="1:30" s="8" customFormat="1" ht="20.100000000000001" customHeight="1" x14ac:dyDescent="0.3">
      <c r="A29" s="85">
        <f t="shared" si="2"/>
        <v>22</v>
      </c>
      <c r="B29" s="22" t="s">
        <v>6</v>
      </c>
      <c r="C29" s="23" t="s">
        <v>10</v>
      </c>
      <c r="D29" s="21"/>
      <c r="E29" s="84">
        <v>609</v>
      </c>
      <c r="F29" s="29">
        <f t="shared" si="3"/>
        <v>609</v>
      </c>
      <c r="G29" s="80">
        <f>F29*50%</f>
        <v>304.5</v>
      </c>
      <c r="H29" s="79">
        <f t="shared" si="4"/>
        <v>304.5</v>
      </c>
      <c r="I29" s="79">
        <f t="shared" si="5"/>
        <v>20.689448441247002</v>
      </c>
      <c r="J29" s="79">
        <f t="shared" si="6"/>
        <v>20.689448441247002</v>
      </c>
      <c r="K29" s="79">
        <f t="shared" si="7"/>
        <v>14.60431654676259</v>
      </c>
      <c r="L29" s="79">
        <f t="shared" si="8"/>
        <v>20.689448441247002</v>
      </c>
      <c r="M29" s="79">
        <f t="shared" si="9"/>
        <v>17.768585131894486</v>
      </c>
      <c r="N29" s="79">
        <f t="shared" si="10"/>
        <v>16.5515587529976</v>
      </c>
      <c r="O29" s="79">
        <f t="shared" si="11"/>
        <v>16.5515587529976</v>
      </c>
      <c r="P29" s="79">
        <f t="shared" si="12"/>
        <v>17.768585131894486</v>
      </c>
      <c r="Q29" s="79">
        <f t="shared" si="13"/>
        <v>14.60431654676259</v>
      </c>
      <c r="R29" s="140">
        <f t="shared" si="14"/>
        <v>15.821342925659472</v>
      </c>
      <c r="S29" s="79">
        <f t="shared" si="15"/>
        <v>14.117505995203837</v>
      </c>
      <c r="T29" s="79">
        <f t="shared" si="16"/>
        <v>11.68345323741007</v>
      </c>
      <c r="U29" s="140">
        <f t="shared" si="17"/>
        <v>16.5515587529976</v>
      </c>
      <c r="V29" s="79">
        <f t="shared" si="18"/>
        <v>14.117505995203837</v>
      </c>
      <c r="W29" s="79">
        <f t="shared" si="19"/>
        <v>14.60431654676259</v>
      </c>
      <c r="X29" s="79">
        <f t="shared" si="20"/>
        <v>15.33453237410072</v>
      </c>
      <c r="Y29" s="79">
        <f t="shared" si="21"/>
        <v>16.5515587529976</v>
      </c>
      <c r="Z29" s="79">
        <f t="shared" si="22"/>
        <v>16.5515587529976</v>
      </c>
      <c r="AA29" s="79">
        <f t="shared" si="23"/>
        <v>9.2494004796163072</v>
      </c>
      <c r="AB29" s="17">
        <f t="shared" si="24"/>
        <v>304.50000000000006</v>
      </c>
      <c r="AD29" s="25"/>
    </row>
    <row r="30" spans="1:30" s="8" customFormat="1" ht="20.100000000000001" customHeight="1" x14ac:dyDescent="0.3">
      <c r="A30" s="85">
        <f t="shared" si="2"/>
        <v>23</v>
      </c>
      <c r="B30" s="22" t="s">
        <v>86</v>
      </c>
      <c r="C30" s="23" t="s">
        <v>9</v>
      </c>
      <c r="D30" s="21"/>
      <c r="E30" s="84">
        <v>30</v>
      </c>
      <c r="F30" s="29">
        <f t="shared" si="3"/>
        <v>30</v>
      </c>
      <c r="G30" s="80">
        <f>F30*100%</f>
        <v>30</v>
      </c>
      <c r="H30" s="79">
        <f t="shared" si="4"/>
        <v>0</v>
      </c>
      <c r="I30" s="79">
        <f t="shared" si="5"/>
        <v>2.0383693045563547</v>
      </c>
      <c r="J30" s="79">
        <f t="shared" si="6"/>
        <v>2.0383693045563547</v>
      </c>
      <c r="K30" s="79">
        <f t="shared" si="7"/>
        <v>1.4388489208633093</v>
      </c>
      <c r="L30" s="79">
        <f t="shared" si="8"/>
        <v>2.0383693045563547</v>
      </c>
      <c r="M30" s="79">
        <f t="shared" si="9"/>
        <v>1.750599520383693</v>
      </c>
      <c r="N30" s="79">
        <f t="shared" si="10"/>
        <v>1.6306954436450838</v>
      </c>
      <c r="O30" s="79">
        <f t="shared" si="11"/>
        <v>1.6306954436450838</v>
      </c>
      <c r="P30" s="79">
        <f t="shared" si="12"/>
        <v>1.750599520383693</v>
      </c>
      <c r="Q30" s="79">
        <f t="shared" si="13"/>
        <v>1.4388489208633093</v>
      </c>
      <c r="R30" s="140">
        <f t="shared" si="14"/>
        <v>1.5587529976019183</v>
      </c>
      <c r="S30" s="79">
        <f t="shared" si="15"/>
        <v>1.3908872901678657</v>
      </c>
      <c r="T30" s="79">
        <f t="shared" si="16"/>
        <v>1.1510791366906474</v>
      </c>
      <c r="U30" s="140">
        <f t="shared" si="17"/>
        <v>1.6306954436450838</v>
      </c>
      <c r="V30" s="79">
        <f t="shared" si="18"/>
        <v>1.3908872901678657</v>
      </c>
      <c r="W30" s="79">
        <f t="shared" si="19"/>
        <v>1.4388489208633093</v>
      </c>
      <c r="X30" s="79">
        <f t="shared" si="20"/>
        <v>1.5107913669064748</v>
      </c>
      <c r="Y30" s="79">
        <f t="shared" si="21"/>
        <v>1.6306954436450838</v>
      </c>
      <c r="Z30" s="79">
        <f t="shared" si="22"/>
        <v>1.6306954436450838</v>
      </c>
      <c r="AA30" s="79">
        <f t="shared" si="23"/>
        <v>0.91127098321342925</v>
      </c>
      <c r="AB30" s="17">
        <f t="shared" si="24"/>
        <v>29.999999999999996</v>
      </c>
      <c r="AD30" s="25"/>
    </row>
    <row r="31" spans="1:30" s="8" customFormat="1" ht="20.100000000000001" customHeight="1" x14ac:dyDescent="0.3">
      <c r="A31" s="85">
        <f t="shared" si="2"/>
        <v>24</v>
      </c>
      <c r="B31" s="22" t="s">
        <v>84</v>
      </c>
      <c r="C31" s="23" t="s">
        <v>9</v>
      </c>
      <c r="D31" s="21"/>
      <c r="E31" s="84">
        <v>127</v>
      </c>
      <c r="F31" s="29">
        <f t="shared" si="3"/>
        <v>127</v>
      </c>
      <c r="G31" s="80">
        <f>F31*100%</f>
        <v>127</v>
      </c>
      <c r="H31" s="79">
        <f t="shared" si="4"/>
        <v>0</v>
      </c>
      <c r="I31" s="79">
        <f t="shared" si="5"/>
        <v>8.6290967226219024</v>
      </c>
      <c r="J31" s="79">
        <f t="shared" si="6"/>
        <v>8.6290967226219024</v>
      </c>
      <c r="K31" s="79">
        <f t="shared" si="7"/>
        <v>6.0911270983213432</v>
      </c>
      <c r="L31" s="79">
        <f t="shared" si="8"/>
        <v>8.6290967226219024</v>
      </c>
      <c r="M31" s="79">
        <f t="shared" si="9"/>
        <v>7.4108713029576343</v>
      </c>
      <c r="N31" s="79">
        <f t="shared" si="10"/>
        <v>6.9032773780975214</v>
      </c>
      <c r="O31" s="79">
        <f t="shared" si="11"/>
        <v>6.9032773780975214</v>
      </c>
      <c r="P31" s="79">
        <f t="shared" si="12"/>
        <v>7.4108713029576343</v>
      </c>
      <c r="Q31" s="79">
        <f t="shared" si="13"/>
        <v>6.0911270983213432</v>
      </c>
      <c r="R31" s="140">
        <f t="shared" si="14"/>
        <v>6.5987210231814544</v>
      </c>
      <c r="S31" s="79">
        <f t="shared" si="15"/>
        <v>5.8880895283772983</v>
      </c>
      <c r="T31" s="79">
        <f t="shared" si="16"/>
        <v>4.8729016786570742</v>
      </c>
      <c r="U31" s="140">
        <f t="shared" si="17"/>
        <v>6.9032773780975214</v>
      </c>
      <c r="V31" s="79">
        <f t="shared" si="18"/>
        <v>5.8880895283772983</v>
      </c>
      <c r="W31" s="79">
        <f t="shared" si="19"/>
        <v>6.0911270983213432</v>
      </c>
      <c r="X31" s="79">
        <f t="shared" si="20"/>
        <v>6.3956834532374103</v>
      </c>
      <c r="Y31" s="79">
        <f t="shared" si="21"/>
        <v>6.9032773780975214</v>
      </c>
      <c r="Z31" s="79">
        <f t="shared" si="22"/>
        <v>6.9032773780975214</v>
      </c>
      <c r="AA31" s="79">
        <f t="shared" si="23"/>
        <v>3.8577138289368507</v>
      </c>
      <c r="AB31" s="17">
        <f t="shared" si="24"/>
        <v>126.99999999999999</v>
      </c>
      <c r="AD31" s="25"/>
    </row>
    <row r="32" spans="1:30" s="8" customFormat="1" ht="20.100000000000001" customHeight="1" x14ac:dyDescent="0.3">
      <c r="A32" s="85">
        <f t="shared" si="2"/>
        <v>25</v>
      </c>
      <c r="B32" s="22" t="s">
        <v>85</v>
      </c>
      <c r="C32" s="23" t="s">
        <v>9</v>
      </c>
      <c r="D32" s="21"/>
      <c r="E32" s="84">
        <v>75</v>
      </c>
      <c r="F32" s="29">
        <f t="shared" si="3"/>
        <v>75</v>
      </c>
      <c r="G32" s="80">
        <f>F32*100%</f>
        <v>75</v>
      </c>
      <c r="H32" s="79">
        <f t="shared" si="4"/>
        <v>0</v>
      </c>
      <c r="I32" s="79">
        <f t="shared" si="5"/>
        <v>5.0959232613908876</v>
      </c>
      <c r="J32" s="79">
        <f t="shared" si="6"/>
        <v>5.0959232613908876</v>
      </c>
      <c r="K32" s="79">
        <f t="shared" si="7"/>
        <v>3.5971223021582732</v>
      </c>
      <c r="L32" s="79">
        <f t="shared" si="8"/>
        <v>5.0959232613908876</v>
      </c>
      <c r="M32" s="79">
        <f t="shared" si="9"/>
        <v>4.3764988009592329</v>
      </c>
      <c r="N32" s="79">
        <f t="shared" si="10"/>
        <v>4.0767386091127094</v>
      </c>
      <c r="O32" s="79">
        <f t="shared" si="11"/>
        <v>4.0767386091127094</v>
      </c>
      <c r="P32" s="79">
        <f t="shared" si="12"/>
        <v>4.3764988009592329</v>
      </c>
      <c r="Q32" s="79">
        <f t="shared" si="13"/>
        <v>3.5971223021582732</v>
      </c>
      <c r="R32" s="140">
        <f t="shared" si="14"/>
        <v>3.8968824940047959</v>
      </c>
      <c r="S32" s="79">
        <f t="shared" si="15"/>
        <v>3.4772182254196644</v>
      </c>
      <c r="T32" s="79">
        <f t="shared" si="16"/>
        <v>2.8776978417266186</v>
      </c>
      <c r="U32" s="140">
        <f t="shared" si="17"/>
        <v>4.0767386091127094</v>
      </c>
      <c r="V32" s="79">
        <f t="shared" si="18"/>
        <v>3.4772182254196644</v>
      </c>
      <c r="W32" s="79">
        <f t="shared" si="19"/>
        <v>3.5971223021582732</v>
      </c>
      <c r="X32" s="79">
        <f t="shared" si="20"/>
        <v>3.7769784172661871</v>
      </c>
      <c r="Y32" s="79">
        <f t="shared" si="21"/>
        <v>4.0767386091127094</v>
      </c>
      <c r="Z32" s="79">
        <f t="shared" si="22"/>
        <v>4.0767386091127094</v>
      </c>
      <c r="AA32" s="79">
        <f t="shared" si="23"/>
        <v>2.2781774580335732</v>
      </c>
      <c r="AB32" s="17">
        <f t="shared" si="24"/>
        <v>74.999999999999986</v>
      </c>
      <c r="AD32" s="25"/>
    </row>
    <row r="33" spans="1:30" s="8" customFormat="1" ht="20.100000000000001" customHeight="1" x14ac:dyDescent="0.3">
      <c r="A33" s="85">
        <f t="shared" si="2"/>
        <v>26</v>
      </c>
      <c r="B33" s="22" t="s">
        <v>114</v>
      </c>
      <c r="C33" s="23" t="s">
        <v>124</v>
      </c>
      <c r="D33" s="21"/>
      <c r="E33" s="84">
        <v>87</v>
      </c>
      <c r="F33" s="29">
        <f t="shared" si="3"/>
        <v>87</v>
      </c>
      <c r="G33" s="80">
        <f>F33*80%</f>
        <v>69.600000000000009</v>
      </c>
      <c r="H33" s="79">
        <f t="shared" si="4"/>
        <v>17.399999999999991</v>
      </c>
      <c r="I33" s="79">
        <f t="shared" si="5"/>
        <v>4.7290167865707442</v>
      </c>
      <c r="J33" s="79">
        <f t="shared" si="6"/>
        <v>4.7290167865707442</v>
      </c>
      <c r="K33" s="79">
        <f t="shared" si="7"/>
        <v>3.3381294964028783</v>
      </c>
      <c r="L33" s="79">
        <f t="shared" si="8"/>
        <v>4.7290167865707442</v>
      </c>
      <c r="M33" s="79">
        <f t="shared" si="9"/>
        <v>4.0613908872901687</v>
      </c>
      <c r="N33" s="79">
        <f t="shared" si="10"/>
        <v>3.7832134292565951</v>
      </c>
      <c r="O33" s="79">
        <f t="shared" si="11"/>
        <v>3.7832134292565951</v>
      </c>
      <c r="P33" s="79">
        <f t="shared" si="12"/>
        <v>4.0613908872901687</v>
      </c>
      <c r="Q33" s="79">
        <f t="shared" si="13"/>
        <v>3.3381294964028783</v>
      </c>
      <c r="R33" s="140">
        <f t="shared" si="14"/>
        <v>3.616306954436451</v>
      </c>
      <c r="S33" s="79">
        <f t="shared" si="15"/>
        <v>3.2268585131894487</v>
      </c>
      <c r="T33" s="79">
        <f t="shared" si="16"/>
        <v>2.6705035971223023</v>
      </c>
      <c r="U33" s="140">
        <f t="shared" si="17"/>
        <v>3.7832134292565951</v>
      </c>
      <c r="V33" s="79">
        <f t="shared" si="18"/>
        <v>3.2268585131894487</v>
      </c>
      <c r="W33" s="79">
        <f t="shared" si="19"/>
        <v>3.3381294964028783</v>
      </c>
      <c r="X33" s="79">
        <f t="shared" si="20"/>
        <v>3.5050359712230219</v>
      </c>
      <c r="Y33" s="79">
        <f t="shared" si="21"/>
        <v>3.7832134292565951</v>
      </c>
      <c r="Z33" s="79">
        <f t="shared" si="22"/>
        <v>3.7832134292565951</v>
      </c>
      <c r="AA33" s="79">
        <f t="shared" si="23"/>
        <v>2.1141486810551564</v>
      </c>
      <c r="AB33" s="17">
        <f t="shared" si="24"/>
        <v>69.600000000000023</v>
      </c>
      <c r="AD33" s="25"/>
    </row>
    <row r="34" spans="1:30" s="8" customFormat="1" ht="20.100000000000001" customHeight="1" x14ac:dyDescent="0.3">
      <c r="A34" s="127">
        <f t="shared" si="2"/>
        <v>27</v>
      </c>
      <c r="B34" s="18" t="s">
        <v>8</v>
      </c>
      <c r="C34" s="19" t="s">
        <v>9</v>
      </c>
      <c r="D34" s="20">
        <v>10</v>
      </c>
      <c r="E34" s="84">
        <v>79</v>
      </c>
      <c r="F34" s="29">
        <f t="shared" si="3"/>
        <v>89</v>
      </c>
      <c r="G34" s="80">
        <f>F34*50%</f>
        <v>44.5</v>
      </c>
      <c r="H34" s="79">
        <f t="shared" si="4"/>
        <v>44.5</v>
      </c>
      <c r="I34" s="79">
        <f t="shared" si="5"/>
        <v>3.0235811350919266</v>
      </c>
      <c r="J34" s="79">
        <f t="shared" si="6"/>
        <v>3.0235811350919266</v>
      </c>
      <c r="K34" s="79">
        <f t="shared" si="7"/>
        <v>2.1342925659472423</v>
      </c>
      <c r="L34" s="79">
        <f t="shared" si="8"/>
        <v>3.0235811350919266</v>
      </c>
      <c r="M34" s="79">
        <f t="shared" si="9"/>
        <v>2.5967226219024782</v>
      </c>
      <c r="N34" s="79">
        <f t="shared" si="10"/>
        <v>2.4188649080735409</v>
      </c>
      <c r="O34" s="79">
        <f t="shared" si="11"/>
        <v>2.4188649080735409</v>
      </c>
      <c r="P34" s="79">
        <f t="shared" si="12"/>
        <v>2.5967226219024782</v>
      </c>
      <c r="Q34" s="79">
        <f t="shared" si="13"/>
        <v>2.1342925659472423</v>
      </c>
      <c r="R34" s="140">
        <f t="shared" si="14"/>
        <v>2.312150279776179</v>
      </c>
      <c r="S34" s="79">
        <f t="shared" si="15"/>
        <v>2.0631494804156674</v>
      </c>
      <c r="T34" s="79">
        <f t="shared" si="16"/>
        <v>1.7074340527577936</v>
      </c>
      <c r="U34" s="140">
        <f t="shared" si="17"/>
        <v>2.4188649080735409</v>
      </c>
      <c r="V34" s="79">
        <f t="shared" si="18"/>
        <v>2.0631494804156674</v>
      </c>
      <c r="W34" s="79">
        <f t="shared" si="19"/>
        <v>2.1342925659472423</v>
      </c>
      <c r="X34" s="79">
        <f t="shared" si="20"/>
        <v>2.2410071942446042</v>
      </c>
      <c r="Y34" s="79">
        <f t="shared" si="21"/>
        <v>2.4188649080735409</v>
      </c>
      <c r="Z34" s="79">
        <f t="shared" si="22"/>
        <v>2.4188649080735409</v>
      </c>
      <c r="AA34" s="79">
        <f t="shared" si="23"/>
        <v>1.35171862509992</v>
      </c>
      <c r="AB34" s="17">
        <f t="shared" si="24"/>
        <v>44.5</v>
      </c>
      <c r="AD34" s="25"/>
    </row>
    <row r="35" spans="1:30" s="86" customFormat="1" ht="20.100000000000001" customHeight="1" x14ac:dyDescent="0.3">
      <c r="A35" s="127">
        <f t="shared" si="2"/>
        <v>28</v>
      </c>
      <c r="B35" s="18" t="s">
        <v>96</v>
      </c>
      <c r="C35" s="19" t="s">
        <v>10</v>
      </c>
      <c r="D35" s="20">
        <v>500</v>
      </c>
      <c r="E35" s="84"/>
      <c r="F35" s="29">
        <f t="shared" si="3"/>
        <v>500</v>
      </c>
      <c r="G35" s="80">
        <f>F35*50%</f>
        <v>250</v>
      </c>
      <c r="H35" s="79">
        <f t="shared" si="4"/>
        <v>250</v>
      </c>
      <c r="I35" s="79">
        <f t="shared" si="5"/>
        <v>16.986410871302958</v>
      </c>
      <c r="J35" s="79">
        <f t="shared" si="6"/>
        <v>16.986410871302958</v>
      </c>
      <c r="K35" s="79">
        <f t="shared" si="7"/>
        <v>11.990407673860911</v>
      </c>
      <c r="L35" s="79">
        <f t="shared" si="8"/>
        <v>16.986410871302958</v>
      </c>
      <c r="M35" s="79">
        <f t="shared" si="9"/>
        <v>14.588329336530776</v>
      </c>
      <c r="N35" s="79">
        <f t="shared" si="10"/>
        <v>13.589128697042366</v>
      </c>
      <c r="O35" s="79">
        <f t="shared" si="11"/>
        <v>13.589128697042366</v>
      </c>
      <c r="P35" s="79">
        <f t="shared" si="12"/>
        <v>14.588329336530776</v>
      </c>
      <c r="Q35" s="79">
        <f t="shared" si="13"/>
        <v>11.990407673860911</v>
      </c>
      <c r="R35" s="140">
        <f t="shared" si="14"/>
        <v>12.98960831334932</v>
      </c>
      <c r="S35" s="79">
        <f t="shared" si="15"/>
        <v>11.590727418065548</v>
      </c>
      <c r="T35" s="79">
        <f t="shared" si="16"/>
        <v>9.592326139088728</v>
      </c>
      <c r="U35" s="140">
        <f t="shared" si="17"/>
        <v>13.589128697042366</v>
      </c>
      <c r="V35" s="79">
        <f t="shared" si="18"/>
        <v>11.590727418065548</v>
      </c>
      <c r="W35" s="79">
        <f t="shared" si="19"/>
        <v>11.990407673860911</v>
      </c>
      <c r="X35" s="79">
        <f t="shared" si="20"/>
        <v>12.589928057553957</v>
      </c>
      <c r="Y35" s="79">
        <f t="shared" si="21"/>
        <v>13.589128697042366</v>
      </c>
      <c r="Z35" s="79">
        <f t="shared" si="22"/>
        <v>13.589128697042366</v>
      </c>
      <c r="AA35" s="79">
        <f t="shared" si="23"/>
        <v>7.5939248601119109</v>
      </c>
      <c r="AB35" s="17">
        <f t="shared" si="24"/>
        <v>249.99999999999994</v>
      </c>
      <c r="AD35" s="87"/>
    </row>
    <row r="36" spans="1:30" s="86" customFormat="1" ht="20.100000000000001" customHeight="1" x14ac:dyDescent="0.3">
      <c r="A36" s="85">
        <f t="shared" si="2"/>
        <v>29</v>
      </c>
      <c r="B36" s="82" t="s">
        <v>162</v>
      </c>
      <c r="C36" s="83" t="s">
        <v>10</v>
      </c>
      <c r="D36" s="84"/>
      <c r="E36" s="84">
        <v>122</v>
      </c>
      <c r="F36" s="29">
        <f t="shared" si="3"/>
        <v>122</v>
      </c>
      <c r="G36" s="80">
        <f t="shared" si="25"/>
        <v>97.600000000000009</v>
      </c>
      <c r="H36" s="79">
        <f t="shared" si="4"/>
        <v>24.399999999999991</v>
      </c>
      <c r="I36" s="79">
        <f t="shared" si="5"/>
        <v>6.6314948041566755</v>
      </c>
      <c r="J36" s="79">
        <f t="shared" si="6"/>
        <v>6.6314948041566755</v>
      </c>
      <c r="K36" s="79">
        <f t="shared" si="7"/>
        <v>4.6810551558753</v>
      </c>
      <c r="L36" s="79">
        <f t="shared" si="8"/>
        <v>6.6314948041566755</v>
      </c>
      <c r="M36" s="79">
        <f t="shared" si="9"/>
        <v>5.6952837729816155</v>
      </c>
      <c r="N36" s="79">
        <f t="shared" si="10"/>
        <v>5.3051958433253397</v>
      </c>
      <c r="O36" s="79">
        <f t="shared" si="11"/>
        <v>5.3051958433253397</v>
      </c>
      <c r="P36" s="79">
        <f t="shared" si="12"/>
        <v>5.6952837729816155</v>
      </c>
      <c r="Q36" s="79">
        <f t="shared" si="13"/>
        <v>4.6810551558753</v>
      </c>
      <c r="R36" s="140">
        <f t="shared" si="14"/>
        <v>5.0711430855315749</v>
      </c>
      <c r="S36" s="79">
        <f t="shared" si="15"/>
        <v>4.5250199840127898</v>
      </c>
      <c r="T36" s="79">
        <f t="shared" si="16"/>
        <v>3.74484412470024</v>
      </c>
      <c r="U36" s="140">
        <f t="shared" si="17"/>
        <v>5.3051958433253397</v>
      </c>
      <c r="V36" s="79">
        <f t="shared" si="18"/>
        <v>4.5250199840127898</v>
      </c>
      <c r="W36" s="79">
        <f t="shared" si="19"/>
        <v>4.6810551558753</v>
      </c>
      <c r="X36" s="79">
        <f t="shared" si="20"/>
        <v>4.9151079136690647</v>
      </c>
      <c r="Y36" s="79">
        <f t="shared" si="21"/>
        <v>5.3051958433253397</v>
      </c>
      <c r="Z36" s="79">
        <f t="shared" si="22"/>
        <v>5.3051958433253397</v>
      </c>
      <c r="AA36" s="79">
        <f t="shared" si="23"/>
        <v>2.9646682653876901</v>
      </c>
      <c r="AB36" s="17">
        <f t="shared" si="24"/>
        <v>97.59999999999998</v>
      </c>
      <c r="AD36" s="87"/>
    </row>
    <row r="37" spans="1:30" s="86" customFormat="1" ht="20.100000000000001" customHeight="1" x14ac:dyDescent="0.3">
      <c r="A37" s="85">
        <f t="shared" si="2"/>
        <v>30</v>
      </c>
      <c r="B37" s="82" t="s">
        <v>102</v>
      </c>
      <c r="C37" s="83" t="s">
        <v>10</v>
      </c>
      <c r="D37" s="84"/>
      <c r="E37" s="84">
        <v>422</v>
      </c>
      <c r="F37" s="29">
        <f t="shared" si="3"/>
        <v>422</v>
      </c>
      <c r="G37" s="80">
        <f t="shared" si="25"/>
        <v>337.6</v>
      </c>
      <c r="H37" s="79">
        <f t="shared" si="4"/>
        <v>84.399999999999977</v>
      </c>
      <c r="I37" s="79">
        <f t="shared" si="5"/>
        <v>22.938449240607515</v>
      </c>
      <c r="J37" s="79">
        <f t="shared" si="6"/>
        <v>22.938449240607515</v>
      </c>
      <c r="K37" s="79">
        <f t="shared" si="7"/>
        <v>16.191846522781777</v>
      </c>
      <c r="L37" s="79">
        <f t="shared" si="8"/>
        <v>22.938449240607515</v>
      </c>
      <c r="M37" s="79">
        <f t="shared" si="9"/>
        <v>19.700079936051161</v>
      </c>
      <c r="N37" s="79">
        <f t="shared" si="10"/>
        <v>18.350759392486012</v>
      </c>
      <c r="O37" s="79">
        <f t="shared" si="11"/>
        <v>18.350759392486012</v>
      </c>
      <c r="P37" s="79">
        <f t="shared" si="12"/>
        <v>19.700079936051161</v>
      </c>
      <c r="Q37" s="79">
        <f t="shared" si="13"/>
        <v>16.191846522781777</v>
      </c>
      <c r="R37" s="140">
        <f t="shared" si="14"/>
        <v>17.541167066346922</v>
      </c>
      <c r="S37" s="79">
        <f t="shared" si="15"/>
        <v>15.652118305355717</v>
      </c>
      <c r="T37" s="79">
        <f t="shared" si="16"/>
        <v>12.953477218225419</v>
      </c>
      <c r="U37" s="140">
        <f t="shared" si="17"/>
        <v>18.350759392486012</v>
      </c>
      <c r="V37" s="79">
        <f t="shared" si="18"/>
        <v>15.652118305355717</v>
      </c>
      <c r="W37" s="79">
        <f t="shared" si="19"/>
        <v>16.191846522781777</v>
      </c>
      <c r="X37" s="79">
        <f t="shared" si="20"/>
        <v>17.001438848920863</v>
      </c>
      <c r="Y37" s="79">
        <f t="shared" si="21"/>
        <v>18.350759392486012</v>
      </c>
      <c r="Z37" s="79">
        <f t="shared" si="22"/>
        <v>18.350759392486012</v>
      </c>
      <c r="AA37" s="79">
        <f t="shared" si="23"/>
        <v>10.254836131095125</v>
      </c>
      <c r="AB37" s="17">
        <f t="shared" si="24"/>
        <v>337.6</v>
      </c>
      <c r="AD37" s="87"/>
    </row>
    <row r="38" spans="1:30" s="86" customFormat="1" ht="20.100000000000001" customHeight="1" x14ac:dyDescent="0.3">
      <c r="A38" s="85">
        <f t="shared" si="2"/>
        <v>31</v>
      </c>
      <c r="B38" s="82" t="s">
        <v>99</v>
      </c>
      <c r="C38" s="83" t="s">
        <v>10</v>
      </c>
      <c r="D38" s="84"/>
      <c r="E38" s="84">
        <v>29</v>
      </c>
      <c r="F38" s="29">
        <f t="shared" si="3"/>
        <v>29</v>
      </c>
      <c r="G38" s="80">
        <f t="shared" si="25"/>
        <v>23.200000000000003</v>
      </c>
      <c r="H38" s="79">
        <f t="shared" si="4"/>
        <v>5.7999999999999972</v>
      </c>
      <c r="I38" s="79">
        <f t="shared" si="5"/>
        <v>1.5763389288569147</v>
      </c>
      <c r="J38" s="79">
        <f t="shared" si="6"/>
        <v>1.5763389288569147</v>
      </c>
      <c r="K38" s="79">
        <f t="shared" si="7"/>
        <v>1.1127098321342928</v>
      </c>
      <c r="L38" s="79">
        <f t="shared" si="8"/>
        <v>1.5763389288569147</v>
      </c>
      <c r="M38" s="79">
        <f t="shared" si="9"/>
        <v>1.3537969624300561</v>
      </c>
      <c r="N38" s="79">
        <f t="shared" si="10"/>
        <v>1.2610711430855317</v>
      </c>
      <c r="O38" s="79">
        <f t="shared" si="11"/>
        <v>1.2610711430855317</v>
      </c>
      <c r="P38" s="79">
        <f t="shared" si="12"/>
        <v>1.3537969624300561</v>
      </c>
      <c r="Q38" s="79">
        <f t="shared" si="13"/>
        <v>1.1127098321342928</v>
      </c>
      <c r="R38" s="140">
        <f t="shared" si="14"/>
        <v>1.2054356514788171</v>
      </c>
      <c r="S38" s="79">
        <f t="shared" si="15"/>
        <v>1.0756195043964829</v>
      </c>
      <c r="T38" s="79">
        <f t="shared" si="16"/>
        <v>0.89016786570743411</v>
      </c>
      <c r="U38" s="140">
        <f t="shared" si="17"/>
        <v>1.2610711430855317</v>
      </c>
      <c r="V38" s="79">
        <f t="shared" si="18"/>
        <v>1.0756195043964829</v>
      </c>
      <c r="W38" s="79">
        <f t="shared" si="19"/>
        <v>1.1127098321342928</v>
      </c>
      <c r="X38" s="79">
        <f t="shared" si="20"/>
        <v>1.1683453237410073</v>
      </c>
      <c r="Y38" s="79">
        <f t="shared" si="21"/>
        <v>1.2610711430855317</v>
      </c>
      <c r="Z38" s="79">
        <f t="shared" si="22"/>
        <v>1.2610711430855317</v>
      </c>
      <c r="AA38" s="79">
        <f t="shared" si="23"/>
        <v>0.70471622701838543</v>
      </c>
      <c r="AB38" s="17">
        <f t="shared" si="24"/>
        <v>23.2</v>
      </c>
      <c r="AD38" s="87"/>
    </row>
    <row r="39" spans="1:30" s="155" customFormat="1" ht="20.100000000000001" customHeight="1" x14ac:dyDescent="0.3">
      <c r="A39" s="148">
        <f t="shared" si="2"/>
        <v>32</v>
      </c>
      <c r="B39" s="149" t="s">
        <v>163</v>
      </c>
      <c r="C39" s="150" t="s">
        <v>73</v>
      </c>
      <c r="D39" s="157"/>
      <c r="E39" s="157">
        <v>29</v>
      </c>
      <c r="F39" s="152">
        <f t="shared" si="3"/>
        <v>29</v>
      </c>
      <c r="G39" s="153">
        <f t="shared" si="25"/>
        <v>23.200000000000003</v>
      </c>
      <c r="H39" s="153">
        <f t="shared" si="4"/>
        <v>5.7999999999999972</v>
      </c>
      <c r="I39" s="153">
        <f t="shared" si="5"/>
        <v>1.5763389288569147</v>
      </c>
      <c r="J39" s="153">
        <f t="shared" si="6"/>
        <v>1.5763389288569147</v>
      </c>
      <c r="K39" s="153">
        <f t="shared" si="7"/>
        <v>1.1127098321342928</v>
      </c>
      <c r="L39" s="153">
        <f t="shared" si="8"/>
        <v>1.5763389288569147</v>
      </c>
      <c r="M39" s="153">
        <f t="shared" si="9"/>
        <v>1.3537969624300561</v>
      </c>
      <c r="N39" s="153">
        <f t="shared" si="10"/>
        <v>1.2610711430855317</v>
      </c>
      <c r="O39" s="153">
        <f t="shared" si="11"/>
        <v>1.2610711430855317</v>
      </c>
      <c r="P39" s="153">
        <f t="shared" si="12"/>
        <v>1.3537969624300561</v>
      </c>
      <c r="Q39" s="153">
        <f t="shared" si="13"/>
        <v>1.1127098321342928</v>
      </c>
      <c r="R39" s="153">
        <f t="shared" si="14"/>
        <v>1.2054356514788171</v>
      </c>
      <c r="S39" s="153">
        <f t="shared" si="15"/>
        <v>1.0756195043964829</v>
      </c>
      <c r="T39" s="153">
        <f t="shared" si="16"/>
        <v>0.89016786570743411</v>
      </c>
      <c r="U39" s="153">
        <f t="shared" si="17"/>
        <v>1.2610711430855317</v>
      </c>
      <c r="V39" s="153">
        <f t="shared" si="18"/>
        <v>1.0756195043964829</v>
      </c>
      <c r="W39" s="153">
        <f t="shared" si="19"/>
        <v>1.1127098321342928</v>
      </c>
      <c r="X39" s="153">
        <f t="shared" si="20"/>
        <v>1.1683453237410073</v>
      </c>
      <c r="Y39" s="153">
        <f t="shared" si="21"/>
        <v>1.2610711430855317</v>
      </c>
      <c r="Z39" s="153">
        <f t="shared" si="22"/>
        <v>1.2610711430855317</v>
      </c>
      <c r="AA39" s="153">
        <f t="shared" si="23"/>
        <v>0.70471622701838543</v>
      </c>
      <c r="AB39" s="154">
        <f t="shared" si="24"/>
        <v>23.2</v>
      </c>
      <c r="AD39" s="156"/>
    </row>
    <row r="40" spans="1:30" s="155" customFormat="1" ht="20.100000000000001" customHeight="1" x14ac:dyDescent="0.3">
      <c r="A40" s="148">
        <f t="shared" si="2"/>
        <v>33</v>
      </c>
      <c r="B40" s="149" t="s">
        <v>152</v>
      </c>
      <c r="C40" s="150" t="s">
        <v>33</v>
      </c>
      <c r="D40" s="157">
        <v>66</v>
      </c>
      <c r="F40" s="152">
        <f t="shared" si="3"/>
        <v>66</v>
      </c>
      <c r="G40" s="153">
        <f t="shared" si="25"/>
        <v>52.800000000000004</v>
      </c>
      <c r="H40" s="153">
        <f t="shared" si="4"/>
        <v>13.199999999999996</v>
      </c>
      <c r="I40" s="153">
        <f t="shared" si="5"/>
        <v>3.587529976019185</v>
      </c>
      <c r="J40" s="153">
        <f t="shared" si="6"/>
        <v>3.587529976019185</v>
      </c>
      <c r="K40" s="153">
        <f t="shared" si="7"/>
        <v>2.5323741007194247</v>
      </c>
      <c r="L40" s="153">
        <f t="shared" si="8"/>
        <v>3.587529976019185</v>
      </c>
      <c r="M40" s="153">
        <f t="shared" si="9"/>
        <v>3.0810551558753003</v>
      </c>
      <c r="N40" s="153">
        <f t="shared" si="10"/>
        <v>2.8700239808153478</v>
      </c>
      <c r="O40" s="153">
        <f t="shared" si="11"/>
        <v>2.8700239808153478</v>
      </c>
      <c r="P40" s="153">
        <f t="shared" si="12"/>
        <v>3.0810551558753003</v>
      </c>
      <c r="Q40" s="153">
        <f t="shared" si="13"/>
        <v>2.5323741007194247</v>
      </c>
      <c r="R40" s="153">
        <f t="shared" si="14"/>
        <v>2.7434052757793768</v>
      </c>
      <c r="S40" s="153">
        <f t="shared" si="15"/>
        <v>2.4479616306954437</v>
      </c>
      <c r="T40" s="153">
        <f t="shared" si="16"/>
        <v>2.0258992805755396</v>
      </c>
      <c r="U40" s="153">
        <f t="shared" si="17"/>
        <v>2.8700239808153478</v>
      </c>
      <c r="V40" s="153">
        <f t="shared" si="18"/>
        <v>2.4479616306954437</v>
      </c>
      <c r="W40" s="153">
        <f t="shared" si="19"/>
        <v>2.5323741007194247</v>
      </c>
      <c r="X40" s="153">
        <f t="shared" si="20"/>
        <v>2.6589928057553958</v>
      </c>
      <c r="Y40" s="153">
        <f t="shared" si="21"/>
        <v>2.8700239808153478</v>
      </c>
      <c r="Z40" s="153">
        <f t="shared" si="22"/>
        <v>2.8700239808153478</v>
      </c>
      <c r="AA40" s="153">
        <f t="shared" si="23"/>
        <v>1.6038369304556357</v>
      </c>
      <c r="AB40" s="154">
        <f t="shared" si="24"/>
        <v>52.8</v>
      </c>
      <c r="AD40" s="156"/>
    </row>
    <row r="41" spans="1:30" s="86" customFormat="1" ht="20.100000000000001" customHeight="1" x14ac:dyDescent="0.3">
      <c r="A41" s="85">
        <f t="shared" si="2"/>
        <v>34</v>
      </c>
      <c r="B41" s="82" t="s">
        <v>180</v>
      </c>
      <c r="C41" s="83" t="s">
        <v>33</v>
      </c>
      <c r="D41" s="84"/>
      <c r="E41" s="84">
        <v>36</v>
      </c>
      <c r="F41" s="29">
        <f t="shared" ref="F41" si="26">D41+E41</f>
        <v>36</v>
      </c>
      <c r="G41" s="80">
        <f>F41*100%</f>
        <v>36</v>
      </c>
      <c r="H41" s="79">
        <f t="shared" si="4"/>
        <v>0</v>
      </c>
      <c r="I41" s="79">
        <f t="shared" si="5"/>
        <v>2.4460431654676258</v>
      </c>
      <c r="J41" s="79">
        <f t="shared" si="6"/>
        <v>2.4460431654676258</v>
      </c>
      <c r="K41" s="79">
        <f t="shared" si="7"/>
        <v>1.7266187050359711</v>
      </c>
      <c r="L41" s="79">
        <f t="shared" si="8"/>
        <v>2.4460431654676258</v>
      </c>
      <c r="M41" s="79">
        <f t="shared" si="9"/>
        <v>2.1007194244604319</v>
      </c>
      <c r="N41" s="79">
        <f t="shared" si="10"/>
        <v>1.9568345323741005</v>
      </c>
      <c r="O41" s="79">
        <f t="shared" si="11"/>
        <v>1.9568345323741005</v>
      </c>
      <c r="P41" s="79">
        <f t="shared" si="12"/>
        <v>2.1007194244604319</v>
      </c>
      <c r="Q41" s="79">
        <f t="shared" si="13"/>
        <v>1.7266187050359711</v>
      </c>
      <c r="R41" s="140">
        <f t="shared" si="14"/>
        <v>1.8705035971223021</v>
      </c>
      <c r="S41" s="79">
        <f t="shared" si="15"/>
        <v>1.6690647482014389</v>
      </c>
      <c r="T41" s="79">
        <f t="shared" si="16"/>
        <v>1.3812949640287768</v>
      </c>
      <c r="U41" s="140">
        <f t="shared" si="17"/>
        <v>1.9568345323741005</v>
      </c>
      <c r="V41" s="79">
        <f t="shared" si="18"/>
        <v>1.6690647482014389</v>
      </c>
      <c r="W41" s="79">
        <f t="shared" si="19"/>
        <v>1.7266187050359711</v>
      </c>
      <c r="X41" s="79">
        <f t="shared" si="20"/>
        <v>1.8129496402877698</v>
      </c>
      <c r="Y41" s="79">
        <f t="shared" si="21"/>
        <v>1.9568345323741005</v>
      </c>
      <c r="Z41" s="79">
        <f t="shared" si="22"/>
        <v>1.9568345323741005</v>
      </c>
      <c r="AA41" s="79">
        <f t="shared" si="23"/>
        <v>1.0935251798561152</v>
      </c>
      <c r="AB41" s="17">
        <f t="shared" si="24"/>
        <v>36</v>
      </c>
      <c r="AD41" s="87"/>
    </row>
    <row r="42" spans="1:30" s="86" customFormat="1" ht="20.100000000000001" customHeight="1" x14ac:dyDescent="0.3">
      <c r="A42" s="85">
        <f t="shared" si="2"/>
        <v>35</v>
      </c>
      <c r="B42" s="82" t="s">
        <v>164</v>
      </c>
      <c r="C42" s="83" t="s">
        <v>76</v>
      </c>
      <c r="D42" s="84"/>
      <c r="E42" s="84">
        <v>217</v>
      </c>
      <c r="F42" s="29">
        <f t="shared" si="3"/>
        <v>217</v>
      </c>
      <c r="G42" s="80">
        <f>F42*100%</f>
        <v>217</v>
      </c>
      <c r="H42" s="79">
        <f t="shared" si="4"/>
        <v>0</v>
      </c>
      <c r="I42" s="79">
        <f t="shared" si="5"/>
        <v>14.744204636290966</v>
      </c>
      <c r="J42" s="79">
        <f t="shared" si="6"/>
        <v>14.744204636290966</v>
      </c>
      <c r="K42" s="79">
        <f t="shared" si="7"/>
        <v>10.40767386091127</v>
      </c>
      <c r="L42" s="79">
        <f t="shared" si="8"/>
        <v>14.744204636290966</v>
      </c>
      <c r="M42" s="79">
        <f t="shared" si="9"/>
        <v>12.662669864108713</v>
      </c>
      <c r="N42" s="79">
        <f t="shared" si="10"/>
        <v>11.795363709032774</v>
      </c>
      <c r="O42" s="79">
        <f t="shared" si="11"/>
        <v>11.795363709032774</v>
      </c>
      <c r="P42" s="79">
        <f t="shared" si="12"/>
        <v>12.662669864108713</v>
      </c>
      <c r="Q42" s="79">
        <f t="shared" si="13"/>
        <v>10.40767386091127</v>
      </c>
      <c r="R42" s="140">
        <f t="shared" si="14"/>
        <v>11.274980015987209</v>
      </c>
      <c r="S42" s="79">
        <f t="shared" si="15"/>
        <v>10.060751398880896</v>
      </c>
      <c r="T42" s="79">
        <f t="shared" si="16"/>
        <v>8.3261390887290165</v>
      </c>
      <c r="U42" s="140">
        <f t="shared" si="17"/>
        <v>11.795363709032774</v>
      </c>
      <c r="V42" s="79">
        <f t="shared" si="18"/>
        <v>10.060751398880896</v>
      </c>
      <c r="W42" s="79">
        <f t="shared" si="19"/>
        <v>10.40767386091127</v>
      </c>
      <c r="X42" s="79">
        <f t="shared" si="20"/>
        <v>10.928057553956835</v>
      </c>
      <c r="Y42" s="79">
        <f t="shared" si="21"/>
        <v>11.795363709032774</v>
      </c>
      <c r="Z42" s="79">
        <f t="shared" si="22"/>
        <v>11.795363709032774</v>
      </c>
      <c r="AA42" s="79">
        <f t="shared" si="23"/>
        <v>6.5915267785771388</v>
      </c>
      <c r="AB42" s="17">
        <f t="shared" si="24"/>
        <v>217.00000000000006</v>
      </c>
      <c r="AD42" s="87"/>
    </row>
    <row r="43" spans="1:30" s="86" customFormat="1" ht="20.100000000000001" customHeight="1" x14ac:dyDescent="0.3">
      <c r="A43" s="137">
        <f t="shared" si="2"/>
        <v>36</v>
      </c>
      <c r="B43" s="94" t="s">
        <v>173</v>
      </c>
      <c r="C43" s="90" t="s">
        <v>76</v>
      </c>
      <c r="D43" s="91"/>
      <c r="E43" s="91">
        <v>94</v>
      </c>
      <c r="F43" s="92">
        <f t="shared" si="3"/>
        <v>94</v>
      </c>
      <c r="G43" s="93">
        <f>F43*100%</f>
        <v>94</v>
      </c>
      <c r="H43" s="93">
        <f t="shared" si="4"/>
        <v>0</v>
      </c>
      <c r="I43" s="93">
        <f t="shared" si="5"/>
        <v>6.3868904876099117</v>
      </c>
      <c r="J43" s="93">
        <f t="shared" si="6"/>
        <v>6.3868904876099117</v>
      </c>
      <c r="K43" s="93">
        <f t="shared" si="7"/>
        <v>4.508393285371703</v>
      </c>
      <c r="L43" s="93">
        <f t="shared" si="8"/>
        <v>6.3868904876099117</v>
      </c>
      <c r="M43" s="93">
        <f t="shared" si="9"/>
        <v>5.4852118305355715</v>
      </c>
      <c r="N43" s="93">
        <f t="shared" si="10"/>
        <v>5.1095123900879296</v>
      </c>
      <c r="O43" s="93">
        <f t="shared" si="11"/>
        <v>5.1095123900879296</v>
      </c>
      <c r="P43" s="93">
        <f t="shared" si="12"/>
        <v>5.4852118305355715</v>
      </c>
      <c r="Q43" s="93">
        <f t="shared" si="13"/>
        <v>4.508393285371703</v>
      </c>
      <c r="R43" s="140">
        <f t="shared" si="14"/>
        <v>4.8840927258193441</v>
      </c>
      <c r="S43" s="93">
        <f t="shared" si="15"/>
        <v>4.3581135091926457</v>
      </c>
      <c r="T43" s="93">
        <f t="shared" si="16"/>
        <v>3.6067146282973619</v>
      </c>
      <c r="U43" s="140">
        <f t="shared" si="17"/>
        <v>5.1095123900879296</v>
      </c>
      <c r="V43" s="93">
        <f t="shared" si="18"/>
        <v>4.3581135091926457</v>
      </c>
      <c r="W43" s="93">
        <f t="shared" si="19"/>
        <v>4.508393285371703</v>
      </c>
      <c r="X43" s="93">
        <f t="shared" si="20"/>
        <v>4.7338129496402876</v>
      </c>
      <c r="Y43" s="93">
        <f t="shared" si="21"/>
        <v>5.1095123900879296</v>
      </c>
      <c r="Z43" s="93">
        <f t="shared" si="22"/>
        <v>5.1095123900879296</v>
      </c>
      <c r="AA43" s="93">
        <f t="shared" si="23"/>
        <v>2.8553157474020785</v>
      </c>
      <c r="AB43" s="111">
        <f t="shared" si="24"/>
        <v>94</v>
      </c>
      <c r="AD43" s="87"/>
    </row>
    <row r="44" spans="1:30" s="86" customFormat="1" ht="20.100000000000001" customHeight="1" x14ac:dyDescent="0.3">
      <c r="A44" s="137">
        <f t="shared" si="2"/>
        <v>37</v>
      </c>
      <c r="B44" s="94" t="s">
        <v>174</v>
      </c>
      <c r="C44" s="90"/>
      <c r="D44" s="91"/>
      <c r="E44" s="91">
        <v>94</v>
      </c>
      <c r="F44" s="92">
        <f t="shared" si="3"/>
        <v>94</v>
      </c>
      <c r="G44" s="93">
        <f>F44*100%</f>
        <v>94</v>
      </c>
      <c r="H44" s="93">
        <f t="shared" si="4"/>
        <v>0</v>
      </c>
      <c r="I44" s="93">
        <v>6</v>
      </c>
      <c r="J44" s="93">
        <v>6</v>
      </c>
      <c r="K44" s="93">
        <v>6</v>
      </c>
      <c r="L44" s="93">
        <v>6</v>
      </c>
      <c r="M44" s="93">
        <v>5</v>
      </c>
      <c r="N44" s="93">
        <v>5</v>
      </c>
      <c r="O44" s="93">
        <v>5</v>
      </c>
      <c r="P44" s="93">
        <v>5</v>
      </c>
      <c r="Q44" s="93">
        <v>6</v>
      </c>
      <c r="R44" s="140">
        <v>0</v>
      </c>
      <c r="S44" s="93">
        <v>5</v>
      </c>
      <c r="T44" s="93">
        <v>5</v>
      </c>
      <c r="U44" s="140">
        <v>0</v>
      </c>
      <c r="V44" s="93">
        <v>5</v>
      </c>
      <c r="W44" s="93">
        <v>6</v>
      </c>
      <c r="X44" s="93">
        <v>6</v>
      </c>
      <c r="Y44" s="93">
        <v>6</v>
      </c>
      <c r="Z44" s="93">
        <v>6</v>
      </c>
      <c r="AA44" s="93">
        <v>5</v>
      </c>
      <c r="AB44" s="111">
        <f t="shared" si="24"/>
        <v>94</v>
      </c>
      <c r="AD44" s="87"/>
    </row>
    <row r="45" spans="1:30" s="155" customFormat="1" ht="20.100000000000001" customHeight="1" x14ac:dyDescent="0.3">
      <c r="A45" s="148">
        <f t="shared" si="2"/>
        <v>38</v>
      </c>
      <c r="B45" s="149" t="s">
        <v>130</v>
      </c>
      <c r="C45" s="150" t="s">
        <v>33</v>
      </c>
      <c r="D45" s="157">
        <v>60</v>
      </c>
      <c r="E45" s="157"/>
      <c r="F45" s="152">
        <f t="shared" si="3"/>
        <v>60</v>
      </c>
      <c r="G45" s="153">
        <f t="shared" ref="G45:G62" si="27">F45*80%</f>
        <v>48</v>
      </c>
      <c r="H45" s="153">
        <f t="shared" si="4"/>
        <v>12</v>
      </c>
      <c r="I45" s="153">
        <f t="shared" ref="I45:I62" si="28">85/1251*G45</f>
        <v>3.261390887290168</v>
      </c>
      <c r="J45" s="153">
        <f t="shared" ref="J45:J62" si="29">85/1251*G45</f>
        <v>3.261390887290168</v>
      </c>
      <c r="K45" s="153">
        <f t="shared" ref="K45:K62" si="30">60/1251*G45</f>
        <v>2.3021582733812949</v>
      </c>
      <c r="L45" s="153">
        <f t="shared" ref="L45:L62" si="31">85/1251*G45</f>
        <v>3.261390887290168</v>
      </c>
      <c r="M45" s="153">
        <f t="shared" ref="M45:M62" si="32">73/1251*G45</f>
        <v>2.8009592326139092</v>
      </c>
      <c r="N45" s="153">
        <f t="shared" ref="N45:N62" si="33">68/1251*G45</f>
        <v>2.6091127098321341</v>
      </c>
      <c r="O45" s="153">
        <f t="shared" ref="O45:O62" si="34">68/1251*G45</f>
        <v>2.6091127098321341</v>
      </c>
      <c r="P45" s="153">
        <f t="shared" ref="P45:P62" si="35">73/1251*G45</f>
        <v>2.8009592326139092</v>
      </c>
      <c r="Q45" s="153">
        <f t="shared" ref="Q45:Q62" si="36">60/1251*G45</f>
        <v>2.3021582733812949</v>
      </c>
      <c r="R45" s="153">
        <f t="shared" ref="R45:R62" si="37">65/1251*G45</f>
        <v>2.4940047961630696</v>
      </c>
      <c r="S45" s="153">
        <f t="shared" ref="S45:S62" si="38">58/1251*G45</f>
        <v>2.2254196642685851</v>
      </c>
      <c r="T45" s="153">
        <f t="shared" ref="T45:T62" si="39">48/1251*G45</f>
        <v>1.8417266187050358</v>
      </c>
      <c r="U45" s="153">
        <f t="shared" ref="U45:U62" si="40">68/1251*G45</f>
        <v>2.6091127098321341</v>
      </c>
      <c r="V45" s="153">
        <f t="shared" ref="V45:V62" si="41">58/1251*G45</f>
        <v>2.2254196642685851</v>
      </c>
      <c r="W45" s="153">
        <f t="shared" ref="W45:W62" si="42">60/1251*G45</f>
        <v>2.3021582733812949</v>
      </c>
      <c r="X45" s="153">
        <f t="shared" ref="X45:X62" si="43">63/1251*G45</f>
        <v>2.4172661870503598</v>
      </c>
      <c r="Y45" s="153">
        <f t="shared" ref="Y45:Y62" si="44">68/1251*G45</f>
        <v>2.6091127098321341</v>
      </c>
      <c r="Z45" s="153">
        <f t="shared" ref="Z45:Z62" si="45">68/1251*G45</f>
        <v>2.6091127098321341</v>
      </c>
      <c r="AA45" s="153">
        <f t="shared" ref="AA45:AA62" si="46">38/1251*G45</f>
        <v>1.4580335731414868</v>
      </c>
      <c r="AB45" s="154">
        <f t="shared" si="24"/>
        <v>47.999999999999986</v>
      </c>
      <c r="AD45" s="156"/>
    </row>
    <row r="46" spans="1:30" s="8" customFormat="1" ht="20.100000000000001" customHeight="1" x14ac:dyDescent="0.3">
      <c r="A46" s="85">
        <f t="shared" si="2"/>
        <v>39</v>
      </c>
      <c r="B46" s="82" t="s">
        <v>165</v>
      </c>
      <c r="C46" s="83" t="s">
        <v>76</v>
      </c>
      <c r="D46" s="84"/>
      <c r="E46" s="84">
        <v>12</v>
      </c>
      <c r="F46" s="29">
        <f t="shared" si="3"/>
        <v>12</v>
      </c>
      <c r="G46" s="80">
        <f>F46*100%</f>
        <v>12</v>
      </c>
      <c r="H46" s="79">
        <f t="shared" si="4"/>
        <v>0</v>
      </c>
      <c r="I46" s="79">
        <f t="shared" si="28"/>
        <v>0.815347721822542</v>
      </c>
      <c r="J46" s="79">
        <f t="shared" si="29"/>
        <v>0.815347721822542</v>
      </c>
      <c r="K46" s="79">
        <f t="shared" si="30"/>
        <v>0.57553956834532372</v>
      </c>
      <c r="L46" s="79">
        <f t="shared" si="31"/>
        <v>0.815347721822542</v>
      </c>
      <c r="M46" s="79">
        <f t="shared" si="32"/>
        <v>0.70023980815347731</v>
      </c>
      <c r="N46" s="79">
        <f t="shared" si="33"/>
        <v>0.65227817745803351</v>
      </c>
      <c r="O46" s="79">
        <f t="shared" si="34"/>
        <v>0.65227817745803351</v>
      </c>
      <c r="P46" s="79">
        <f t="shared" si="35"/>
        <v>0.70023980815347731</v>
      </c>
      <c r="Q46" s="79">
        <f t="shared" si="36"/>
        <v>0.57553956834532372</v>
      </c>
      <c r="R46" s="140">
        <f t="shared" si="37"/>
        <v>0.6235011990407674</v>
      </c>
      <c r="S46" s="79">
        <f t="shared" si="38"/>
        <v>0.55635491606714627</v>
      </c>
      <c r="T46" s="79">
        <f t="shared" si="39"/>
        <v>0.46043165467625896</v>
      </c>
      <c r="U46" s="140">
        <f t="shared" si="40"/>
        <v>0.65227817745803351</v>
      </c>
      <c r="V46" s="79">
        <f t="shared" si="41"/>
        <v>0.55635491606714627</v>
      </c>
      <c r="W46" s="79">
        <f t="shared" si="42"/>
        <v>0.57553956834532372</v>
      </c>
      <c r="X46" s="79">
        <f t="shared" si="43"/>
        <v>0.60431654676258995</v>
      </c>
      <c r="Y46" s="79">
        <f t="shared" si="44"/>
        <v>0.65227817745803351</v>
      </c>
      <c r="Z46" s="79">
        <f t="shared" si="45"/>
        <v>0.65227817745803351</v>
      </c>
      <c r="AA46" s="79">
        <f t="shared" si="46"/>
        <v>0.36450839328537171</v>
      </c>
      <c r="AB46" s="17">
        <f t="shared" si="24"/>
        <v>11.999999999999996</v>
      </c>
      <c r="AD46" s="25"/>
    </row>
    <row r="47" spans="1:30" s="8" customFormat="1" ht="20.100000000000001" customHeight="1" x14ac:dyDescent="0.3">
      <c r="A47" s="85">
        <f t="shared" si="2"/>
        <v>40</v>
      </c>
      <c r="B47" s="82" t="s">
        <v>166</v>
      </c>
      <c r="C47" s="83" t="s">
        <v>33</v>
      </c>
      <c r="D47" s="84"/>
      <c r="E47" s="84">
        <v>37</v>
      </c>
      <c r="F47" s="29">
        <f t="shared" si="3"/>
        <v>37</v>
      </c>
      <c r="G47" s="80">
        <f>F47*100%</f>
        <v>37</v>
      </c>
      <c r="H47" s="79">
        <f t="shared" si="4"/>
        <v>0</v>
      </c>
      <c r="I47" s="79">
        <f t="shared" si="28"/>
        <v>2.5139888089528375</v>
      </c>
      <c r="J47" s="79">
        <f t="shared" si="29"/>
        <v>2.5139888089528375</v>
      </c>
      <c r="K47" s="79">
        <f t="shared" si="30"/>
        <v>1.7745803357314149</v>
      </c>
      <c r="L47" s="79">
        <f t="shared" si="31"/>
        <v>2.5139888089528375</v>
      </c>
      <c r="M47" s="79">
        <f t="shared" si="32"/>
        <v>2.159072741806555</v>
      </c>
      <c r="N47" s="79">
        <f t="shared" si="33"/>
        <v>2.0111910471622703</v>
      </c>
      <c r="O47" s="79">
        <f t="shared" si="34"/>
        <v>2.0111910471622703</v>
      </c>
      <c r="P47" s="79">
        <f t="shared" si="35"/>
        <v>2.159072741806555</v>
      </c>
      <c r="Q47" s="79">
        <f t="shared" si="36"/>
        <v>1.7745803357314149</v>
      </c>
      <c r="R47" s="140">
        <f t="shared" si="37"/>
        <v>1.9224620303756994</v>
      </c>
      <c r="S47" s="79">
        <f t="shared" si="38"/>
        <v>1.7154276578737011</v>
      </c>
      <c r="T47" s="79">
        <f t="shared" si="39"/>
        <v>1.4196642685851317</v>
      </c>
      <c r="U47" s="140">
        <f t="shared" si="40"/>
        <v>2.0111910471622703</v>
      </c>
      <c r="V47" s="79">
        <f t="shared" si="41"/>
        <v>1.7154276578737011</v>
      </c>
      <c r="W47" s="79">
        <f t="shared" si="42"/>
        <v>1.7745803357314149</v>
      </c>
      <c r="X47" s="79">
        <f t="shared" si="43"/>
        <v>1.8633093525179856</v>
      </c>
      <c r="Y47" s="79">
        <f t="shared" si="44"/>
        <v>2.0111910471622703</v>
      </c>
      <c r="Z47" s="79">
        <f t="shared" si="45"/>
        <v>2.0111910471622703</v>
      </c>
      <c r="AA47" s="79">
        <f t="shared" si="46"/>
        <v>1.1239008792965628</v>
      </c>
      <c r="AB47" s="17">
        <f t="shared" si="24"/>
        <v>36.999999999999993</v>
      </c>
      <c r="AD47" s="25"/>
    </row>
    <row r="48" spans="1:30" s="8" customFormat="1" ht="20.100000000000001" customHeight="1" x14ac:dyDescent="0.3">
      <c r="A48" s="85">
        <f t="shared" si="2"/>
        <v>41</v>
      </c>
      <c r="B48" s="82" t="s">
        <v>70</v>
      </c>
      <c r="C48" s="83" t="s">
        <v>33</v>
      </c>
      <c r="D48" s="84"/>
      <c r="E48" s="84">
        <v>171</v>
      </c>
      <c r="F48" s="29">
        <f t="shared" si="3"/>
        <v>171</v>
      </c>
      <c r="G48" s="80">
        <f>F48*50%</f>
        <v>85.5</v>
      </c>
      <c r="H48" s="79">
        <f t="shared" si="4"/>
        <v>85.5</v>
      </c>
      <c r="I48" s="79">
        <f t="shared" si="28"/>
        <v>5.8093525179856114</v>
      </c>
      <c r="J48" s="79">
        <f t="shared" si="29"/>
        <v>5.8093525179856114</v>
      </c>
      <c r="K48" s="79">
        <f t="shared" si="30"/>
        <v>4.1007194244604319</v>
      </c>
      <c r="L48" s="79">
        <f t="shared" si="31"/>
        <v>5.8093525179856114</v>
      </c>
      <c r="M48" s="79">
        <f t="shared" si="32"/>
        <v>4.9892086330935257</v>
      </c>
      <c r="N48" s="79">
        <f t="shared" si="33"/>
        <v>4.6474820143884887</v>
      </c>
      <c r="O48" s="79">
        <f t="shared" si="34"/>
        <v>4.6474820143884887</v>
      </c>
      <c r="P48" s="79">
        <f t="shared" si="35"/>
        <v>4.9892086330935257</v>
      </c>
      <c r="Q48" s="79">
        <f t="shared" si="36"/>
        <v>4.1007194244604319</v>
      </c>
      <c r="R48" s="140">
        <f t="shared" si="37"/>
        <v>4.4424460431654671</v>
      </c>
      <c r="S48" s="79">
        <f t="shared" si="38"/>
        <v>3.9640287769784175</v>
      </c>
      <c r="T48" s="79">
        <f t="shared" si="39"/>
        <v>3.2805755395683449</v>
      </c>
      <c r="U48" s="140">
        <f t="shared" si="40"/>
        <v>4.6474820143884887</v>
      </c>
      <c r="V48" s="79">
        <f t="shared" si="41"/>
        <v>3.9640287769784175</v>
      </c>
      <c r="W48" s="79">
        <f t="shared" si="42"/>
        <v>4.1007194244604319</v>
      </c>
      <c r="X48" s="79">
        <f t="shared" si="43"/>
        <v>4.3057553956834536</v>
      </c>
      <c r="Y48" s="79">
        <f t="shared" si="44"/>
        <v>4.6474820143884887</v>
      </c>
      <c r="Z48" s="79">
        <f t="shared" si="45"/>
        <v>4.6474820143884887</v>
      </c>
      <c r="AA48" s="79">
        <f t="shared" si="46"/>
        <v>2.5971223021582737</v>
      </c>
      <c r="AB48" s="17">
        <f t="shared" si="24"/>
        <v>85.499999999999986</v>
      </c>
      <c r="AD48" s="25"/>
    </row>
    <row r="49" spans="1:30" s="8" customFormat="1" ht="20.100000000000001" customHeight="1" x14ac:dyDescent="0.3">
      <c r="A49" s="85">
        <f t="shared" si="2"/>
        <v>42</v>
      </c>
      <c r="B49" s="82" t="s">
        <v>71</v>
      </c>
      <c r="C49" s="83" t="s">
        <v>33</v>
      </c>
      <c r="D49" s="84"/>
      <c r="E49" s="84">
        <v>129</v>
      </c>
      <c r="F49" s="29">
        <f t="shared" si="3"/>
        <v>129</v>
      </c>
      <c r="G49" s="80">
        <f>F49*50%</f>
        <v>64.5</v>
      </c>
      <c r="H49" s="79">
        <f t="shared" si="4"/>
        <v>64.5</v>
      </c>
      <c r="I49" s="79">
        <f t="shared" si="28"/>
        <v>4.3824940047961629</v>
      </c>
      <c r="J49" s="79">
        <f t="shared" si="29"/>
        <v>4.3824940047961629</v>
      </c>
      <c r="K49" s="79">
        <f t="shared" si="30"/>
        <v>3.093525179856115</v>
      </c>
      <c r="L49" s="79">
        <f t="shared" si="31"/>
        <v>4.3824940047961629</v>
      </c>
      <c r="M49" s="79">
        <f t="shared" si="32"/>
        <v>3.7637889688249402</v>
      </c>
      <c r="N49" s="79">
        <f t="shared" si="33"/>
        <v>3.5059952038369304</v>
      </c>
      <c r="O49" s="79">
        <f t="shared" si="34"/>
        <v>3.5059952038369304</v>
      </c>
      <c r="P49" s="79">
        <f t="shared" si="35"/>
        <v>3.7637889688249402</v>
      </c>
      <c r="Q49" s="79">
        <f t="shared" si="36"/>
        <v>3.093525179856115</v>
      </c>
      <c r="R49" s="140">
        <f t="shared" si="37"/>
        <v>3.3513189448441247</v>
      </c>
      <c r="S49" s="79">
        <f t="shared" si="38"/>
        <v>2.9904076738609113</v>
      </c>
      <c r="T49" s="79">
        <f t="shared" si="39"/>
        <v>2.4748201438848918</v>
      </c>
      <c r="U49" s="140">
        <f t="shared" si="40"/>
        <v>3.5059952038369304</v>
      </c>
      <c r="V49" s="79">
        <f t="shared" si="41"/>
        <v>2.9904076738609113</v>
      </c>
      <c r="W49" s="79">
        <f t="shared" si="42"/>
        <v>3.093525179856115</v>
      </c>
      <c r="X49" s="79">
        <f t="shared" si="43"/>
        <v>3.2482014388489207</v>
      </c>
      <c r="Y49" s="79">
        <f t="shared" si="44"/>
        <v>3.5059952038369304</v>
      </c>
      <c r="Z49" s="79">
        <f t="shared" si="45"/>
        <v>3.5059952038369304</v>
      </c>
      <c r="AA49" s="79">
        <f t="shared" si="46"/>
        <v>1.9592326139088729</v>
      </c>
      <c r="AB49" s="17">
        <f t="shared" si="24"/>
        <v>64.5</v>
      </c>
      <c r="AD49" s="25"/>
    </row>
    <row r="50" spans="1:30" s="155" customFormat="1" ht="20.100000000000001" customHeight="1" x14ac:dyDescent="0.3">
      <c r="A50" s="148">
        <f t="shared" si="2"/>
        <v>43</v>
      </c>
      <c r="B50" s="149" t="s">
        <v>77</v>
      </c>
      <c r="C50" s="150" t="s">
        <v>10</v>
      </c>
      <c r="D50" s="157"/>
      <c r="E50" s="157">
        <v>177</v>
      </c>
      <c r="F50" s="152">
        <f t="shared" si="3"/>
        <v>177</v>
      </c>
      <c r="G50" s="153">
        <f t="shared" si="27"/>
        <v>141.6</v>
      </c>
      <c r="H50" s="153">
        <f t="shared" si="4"/>
        <v>35.400000000000006</v>
      </c>
      <c r="I50" s="153">
        <f t="shared" si="28"/>
        <v>9.621103117505994</v>
      </c>
      <c r="J50" s="153">
        <f t="shared" si="29"/>
        <v>9.621103117505994</v>
      </c>
      <c r="K50" s="153">
        <f t="shared" si="30"/>
        <v>6.7913669064748197</v>
      </c>
      <c r="L50" s="153">
        <f t="shared" si="31"/>
        <v>9.621103117505994</v>
      </c>
      <c r="M50" s="153">
        <f t="shared" si="32"/>
        <v>8.2628297362110317</v>
      </c>
      <c r="N50" s="153">
        <f t="shared" si="33"/>
        <v>7.6968824940047957</v>
      </c>
      <c r="O50" s="153">
        <f t="shared" si="34"/>
        <v>7.6968824940047957</v>
      </c>
      <c r="P50" s="153">
        <f t="shared" si="35"/>
        <v>8.2628297362110317</v>
      </c>
      <c r="Q50" s="153">
        <f t="shared" si="36"/>
        <v>6.7913669064748197</v>
      </c>
      <c r="R50" s="153">
        <f t="shared" si="37"/>
        <v>7.3573141486810547</v>
      </c>
      <c r="S50" s="153">
        <f t="shared" si="38"/>
        <v>6.5649880095923256</v>
      </c>
      <c r="T50" s="153">
        <f t="shared" si="39"/>
        <v>5.4330935251798556</v>
      </c>
      <c r="U50" s="153">
        <f t="shared" si="40"/>
        <v>7.6968824940047957</v>
      </c>
      <c r="V50" s="153">
        <f t="shared" si="41"/>
        <v>6.5649880095923256</v>
      </c>
      <c r="W50" s="153">
        <f t="shared" si="42"/>
        <v>6.7913669064748197</v>
      </c>
      <c r="X50" s="153">
        <f t="shared" si="43"/>
        <v>7.1309352517985607</v>
      </c>
      <c r="Y50" s="153">
        <f t="shared" si="44"/>
        <v>7.6968824940047957</v>
      </c>
      <c r="Z50" s="153">
        <f t="shared" si="45"/>
        <v>7.6968824940047957</v>
      </c>
      <c r="AA50" s="153">
        <f t="shared" si="46"/>
        <v>4.3011990407673864</v>
      </c>
      <c r="AB50" s="154">
        <f t="shared" si="24"/>
        <v>141.6</v>
      </c>
      <c r="AD50" s="156"/>
    </row>
    <row r="51" spans="1:30" s="8" customFormat="1" ht="20.100000000000001" customHeight="1" x14ac:dyDescent="0.3">
      <c r="A51" s="85">
        <f t="shared" si="2"/>
        <v>44</v>
      </c>
      <c r="B51" s="22" t="s">
        <v>78</v>
      </c>
      <c r="C51" s="23" t="s">
        <v>10</v>
      </c>
      <c r="D51" s="21"/>
      <c r="E51" s="84">
        <v>380</v>
      </c>
      <c r="F51" s="29">
        <f t="shared" si="3"/>
        <v>380</v>
      </c>
      <c r="G51" s="80">
        <f>F51*100%</f>
        <v>380</v>
      </c>
      <c r="H51" s="79">
        <f t="shared" si="4"/>
        <v>0</v>
      </c>
      <c r="I51" s="79">
        <f t="shared" si="28"/>
        <v>25.819344524380494</v>
      </c>
      <c r="J51" s="79">
        <f t="shared" si="29"/>
        <v>25.819344524380494</v>
      </c>
      <c r="K51" s="79">
        <f t="shared" si="30"/>
        <v>18.225419664268586</v>
      </c>
      <c r="L51" s="79">
        <f t="shared" si="31"/>
        <v>25.819344524380494</v>
      </c>
      <c r="M51" s="79">
        <f t="shared" si="32"/>
        <v>22.174260591526778</v>
      </c>
      <c r="N51" s="79">
        <f t="shared" si="33"/>
        <v>20.655475619504397</v>
      </c>
      <c r="O51" s="79">
        <f t="shared" si="34"/>
        <v>20.655475619504397</v>
      </c>
      <c r="P51" s="79">
        <f t="shared" si="35"/>
        <v>22.174260591526778</v>
      </c>
      <c r="Q51" s="79">
        <f t="shared" si="36"/>
        <v>18.225419664268586</v>
      </c>
      <c r="R51" s="140">
        <f t="shared" si="37"/>
        <v>19.744204636290966</v>
      </c>
      <c r="S51" s="79">
        <f t="shared" si="38"/>
        <v>17.617905675459632</v>
      </c>
      <c r="T51" s="79">
        <f t="shared" si="39"/>
        <v>14.580335731414866</v>
      </c>
      <c r="U51" s="140">
        <f t="shared" si="40"/>
        <v>20.655475619504397</v>
      </c>
      <c r="V51" s="79">
        <f t="shared" si="41"/>
        <v>17.617905675459632</v>
      </c>
      <c r="W51" s="79">
        <f t="shared" si="42"/>
        <v>18.225419664268586</v>
      </c>
      <c r="X51" s="79">
        <f t="shared" si="43"/>
        <v>19.136690647482013</v>
      </c>
      <c r="Y51" s="79">
        <f t="shared" si="44"/>
        <v>20.655475619504397</v>
      </c>
      <c r="Z51" s="79">
        <f t="shared" si="45"/>
        <v>20.655475619504397</v>
      </c>
      <c r="AA51" s="79">
        <f t="shared" si="46"/>
        <v>11.542765787370104</v>
      </c>
      <c r="AB51" s="17">
        <f t="shared" si="24"/>
        <v>379.99999999999994</v>
      </c>
      <c r="AD51" s="25"/>
    </row>
    <row r="52" spans="1:30" s="8" customFormat="1" ht="20.100000000000001" customHeight="1" x14ac:dyDescent="0.3">
      <c r="A52" s="85">
        <f t="shared" si="2"/>
        <v>45</v>
      </c>
      <c r="B52" s="22" t="s">
        <v>167</v>
      </c>
      <c r="C52" s="23" t="s">
        <v>10</v>
      </c>
      <c r="D52" s="21"/>
      <c r="E52" s="84">
        <v>2050</v>
      </c>
      <c r="F52" s="29">
        <f t="shared" si="3"/>
        <v>2050</v>
      </c>
      <c r="G52" s="80">
        <f>F52*50%</f>
        <v>1025</v>
      </c>
      <c r="H52" s="79">
        <f t="shared" si="4"/>
        <v>1025</v>
      </c>
      <c r="I52" s="79">
        <f t="shared" si="28"/>
        <v>69.64428457234213</v>
      </c>
      <c r="J52" s="79">
        <f t="shared" si="29"/>
        <v>69.64428457234213</v>
      </c>
      <c r="K52" s="79">
        <f t="shared" si="30"/>
        <v>49.16067146282974</v>
      </c>
      <c r="L52" s="79">
        <f t="shared" si="31"/>
        <v>69.64428457234213</v>
      </c>
      <c r="M52" s="79">
        <f t="shared" si="32"/>
        <v>59.812150279776183</v>
      </c>
      <c r="N52" s="79">
        <f t="shared" si="33"/>
        <v>55.715427657873697</v>
      </c>
      <c r="O52" s="79">
        <f t="shared" si="34"/>
        <v>55.715427657873697</v>
      </c>
      <c r="P52" s="79">
        <f t="shared" si="35"/>
        <v>59.812150279776183</v>
      </c>
      <c r="Q52" s="79">
        <f t="shared" si="36"/>
        <v>49.16067146282974</v>
      </c>
      <c r="R52" s="140">
        <f t="shared" si="37"/>
        <v>53.257394084732212</v>
      </c>
      <c r="S52" s="79">
        <f t="shared" si="38"/>
        <v>47.521982414068745</v>
      </c>
      <c r="T52" s="79">
        <f t="shared" si="39"/>
        <v>39.328537170263786</v>
      </c>
      <c r="U52" s="140">
        <f t="shared" si="40"/>
        <v>55.715427657873697</v>
      </c>
      <c r="V52" s="79">
        <f t="shared" si="41"/>
        <v>47.521982414068745</v>
      </c>
      <c r="W52" s="79">
        <f t="shared" si="42"/>
        <v>49.16067146282974</v>
      </c>
      <c r="X52" s="79">
        <f t="shared" si="43"/>
        <v>51.618705035971225</v>
      </c>
      <c r="Y52" s="79">
        <f t="shared" si="44"/>
        <v>55.715427657873697</v>
      </c>
      <c r="Z52" s="79">
        <f t="shared" si="45"/>
        <v>55.715427657873697</v>
      </c>
      <c r="AA52" s="79">
        <f t="shared" si="46"/>
        <v>31.135091926458834</v>
      </c>
      <c r="AB52" s="17">
        <f t="shared" si="24"/>
        <v>1024.9999999999998</v>
      </c>
      <c r="AD52" s="25"/>
    </row>
    <row r="53" spans="1:30" s="155" customFormat="1" ht="20.100000000000001" customHeight="1" x14ac:dyDescent="0.3">
      <c r="A53" s="148">
        <f t="shared" si="2"/>
        <v>46</v>
      </c>
      <c r="B53" s="149" t="s">
        <v>168</v>
      </c>
      <c r="C53" s="150" t="s">
        <v>21</v>
      </c>
      <c r="D53" s="157"/>
      <c r="E53" s="157">
        <v>124</v>
      </c>
      <c r="F53" s="152">
        <f t="shared" si="3"/>
        <v>124</v>
      </c>
      <c r="G53" s="153">
        <f t="shared" si="27"/>
        <v>99.2</v>
      </c>
      <c r="H53" s="153">
        <f t="shared" si="4"/>
        <v>24.799999999999997</v>
      </c>
      <c r="I53" s="153">
        <f t="shared" si="28"/>
        <v>6.740207833733014</v>
      </c>
      <c r="J53" s="153">
        <f t="shared" si="29"/>
        <v>6.740207833733014</v>
      </c>
      <c r="K53" s="153">
        <f t="shared" si="30"/>
        <v>4.7577937649880093</v>
      </c>
      <c r="L53" s="153">
        <f t="shared" si="31"/>
        <v>6.740207833733014</v>
      </c>
      <c r="M53" s="153">
        <f t="shared" si="32"/>
        <v>5.7886490807354125</v>
      </c>
      <c r="N53" s="153">
        <f t="shared" si="33"/>
        <v>5.3921662669864103</v>
      </c>
      <c r="O53" s="153">
        <f t="shared" si="34"/>
        <v>5.3921662669864103</v>
      </c>
      <c r="P53" s="153">
        <f t="shared" si="35"/>
        <v>5.7886490807354125</v>
      </c>
      <c r="Q53" s="153">
        <f t="shared" si="36"/>
        <v>4.7577937649880093</v>
      </c>
      <c r="R53" s="153">
        <f t="shared" si="37"/>
        <v>5.1542765787370106</v>
      </c>
      <c r="S53" s="153">
        <f t="shared" si="38"/>
        <v>4.5992006394884095</v>
      </c>
      <c r="T53" s="153">
        <f t="shared" si="39"/>
        <v>3.8062350119904074</v>
      </c>
      <c r="U53" s="153">
        <f t="shared" si="40"/>
        <v>5.3921662669864103</v>
      </c>
      <c r="V53" s="153">
        <f t="shared" si="41"/>
        <v>4.5992006394884095</v>
      </c>
      <c r="W53" s="153">
        <f t="shared" si="42"/>
        <v>4.7577937649880093</v>
      </c>
      <c r="X53" s="153">
        <f t="shared" si="43"/>
        <v>4.9956834532374099</v>
      </c>
      <c r="Y53" s="153">
        <f t="shared" si="44"/>
        <v>5.3921662669864103</v>
      </c>
      <c r="Z53" s="153">
        <f t="shared" si="45"/>
        <v>5.3921662669864103</v>
      </c>
      <c r="AA53" s="153">
        <f t="shared" si="46"/>
        <v>3.0132693844924061</v>
      </c>
      <c r="AB53" s="154">
        <f t="shared" si="24"/>
        <v>99.199999999999974</v>
      </c>
      <c r="AD53" s="156"/>
    </row>
    <row r="54" spans="1:30" s="155" customFormat="1" ht="20.100000000000001" customHeight="1" x14ac:dyDescent="0.3">
      <c r="A54" s="148">
        <f t="shared" si="2"/>
        <v>47</v>
      </c>
      <c r="B54" s="149" t="s">
        <v>169</v>
      </c>
      <c r="C54" s="150" t="s">
        <v>131</v>
      </c>
      <c r="D54" s="157"/>
      <c r="E54" s="157">
        <v>59</v>
      </c>
      <c r="F54" s="152">
        <f t="shared" si="3"/>
        <v>59</v>
      </c>
      <c r="G54" s="153">
        <f t="shared" si="27"/>
        <v>47.2</v>
      </c>
      <c r="H54" s="153">
        <f t="shared" si="4"/>
        <v>11.799999999999997</v>
      </c>
      <c r="I54" s="153">
        <f t="shared" si="28"/>
        <v>3.2070343725019987</v>
      </c>
      <c r="J54" s="153">
        <f t="shared" si="29"/>
        <v>3.2070343725019987</v>
      </c>
      <c r="K54" s="153">
        <f t="shared" si="30"/>
        <v>2.2637889688249402</v>
      </c>
      <c r="L54" s="153">
        <f t="shared" si="31"/>
        <v>3.2070343725019987</v>
      </c>
      <c r="M54" s="153">
        <f t="shared" si="32"/>
        <v>2.7542765787370107</v>
      </c>
      <c r="N54" s="153">
        <f t="shared" si="33"/>
        <v>2.5656274980015987</v>
      </c>
      <c r="O54" s="153">
        <f t="shared" si="34"/>
        <v>2.5656274980015987</v>
      </c>
      <c r="P54" s="153">
        <f t="shared" si="35"/>
        <v>2.7542765787370107</v>
      </c>
      <c r="Q54" s="153">
        <f t="shared" si="36"/>
        <v>2.2637889688249402</v>
      </c>
      <c r="R54" s="153">
        <f t="shared" si="37"/>
        <v>2.4524380495603517</v>
      </c>
      <c r="S54" s="153">
        <f t="shared" si="38"/>
        <v>2.1883293365307757</v>
      </c>
      <c r="T54" s="153">
        <f t="shared" si="39"/>
        <v>1.8110311750599519</v>
      </c>
      <c r="U54" s="153">
        <f t="shared" si="40"/>
        <v>2.5656274980015987</v>
      </c>
      <c r="V54" s="153">
        <f t="shared" si="41"/>
        <v>2.1883293365307757</v>
      </c>
      <c r="W54" s="153">
        <f t="shared" si="42"/>
        <v>2.2637889688249402</v>
      </c>
      <c r="X54" s="153">
        <f t="shared" si="43"/>
        <v>2.3769784172661872</v>
      </c>
      <c r="Y54" s="153">
        <f t="shared" si="44"/>
        <v>2.5656274980015987</v>
      </c>
      <c r="Z54" s="153">
        <f t="shared" si="45"/>
        <v>2.5656274980015987</v>
      </c>
      <c r="AA54" s="153">
        <f t="shared" si="46"/>
        <v>1.4337330135891289</v>
      </c>
      <c r="AB54" s="154">
        <f t="shared" si="24"/>
        <v>47.2</v>
      </c>
      <c r="AD54" s="156"/>
    </row>
    <row r="55" spans="1:30" s="8" customFormat="1" ht="20.100000000000001" customHeight="1" x14ac:dyDescent="0.3">
      <c r="A55" s="144">
        <f t="shared" si="2"/>
        <v>48</v>
      </c>
      <c r="B55" s="26" t="s">
        <v>27</v>
      </c>
      <c r="C55" s="28" t="s">
        <v>19</v>
      </c>
      <c r="D55" s="21"/>
      <c r="E55" s="84"/>
      <c r="F55" s="29">
        <f t="shared" si="3"/>
        <v>0</v>
      </c>
      <c r="G55" s="80">
        <f t="shared" si="27"/>
        <v>0</v>
      </c>
      <c r="H55" s="79">
        <f t="shared" si="4"/>
        <v>0</v>
      </c>
      <c r="I55" s="79">
        <f t="shared" si="28"/>
        <v>0</v>
      </c>
      <c r="J55" s="79">
        <f t="shared" si="29"/>
        <v>0</v>
      </c>
      <c r="K55" s="79">
        <f t="shared" si="30"/>
        <v>0</v>
      </c>
      <c r="L55" s="79">
        <f t="shared" si="31"/>
        <v>0</v>
      </c>
      <c r="M55" s="79">
        <f t="shared" si="32"/>
        <v>0</v>
      </c>
      <c r="N55" s="79">
        <f t="shared" si="33"/>
        <v>0</v>
      </c>
      <c r="O55" s="79">
        <f t="shared" si="34"/>
        <v>0</v>
      </c>
      <c r="P55" s="79">
        <f t="shared" si="35"/>
        <v>0</v>
      </c>
      <c r="Q55" s="79">
        <f t="shared" si="36"/>
        <v>0</v>
      </c>
      <c r="R55" s="140">
        <f t="shared" si="37"/>
        <v>0</v>
      </c>
      <c r="S55" s="79">
        <f t="shared" si="38"/>
        <v>0</v>
      </c>
      <c r="T55" s="79">
        <f t="shared" si="39"/>
        <v>0</v>
      </c>
      <c r="U55" s="140">
        <f t="shared" si="40"/>
        <v>0</v>
      </c>
      <c r="V55" s="79">
        <f t="shared" si="41"/>
        <v>0</v>
      </c>
      <c r="W55" s="79">
        <f t="shared" si="42"/>
        <v>0</v>
      </c>
      <c r="X55" s="79">
        <f t="shared" si="43"/>
        <v>0</v>
      </c>
      <c r="Y55" s="79">
        <f t="shared" si="44"/>
        <v>0</v>
      </c>
      <c r="Z55" s="79">
        <f t="shared" si="45"/>
        <v>0</v>
      </c>
      <c r="AA55" s="79">
        <f t="shared" si="46"/>
        <v>0</v>
      </c>
      <c r="AB55" s="17">
        <f t="shared" si="24"/>
        <v>0</v>
      </c>
      <c r="AD55" s="25"/>
    </row>
    <row r="56" spans="1:30" s="8" customFormat="1" ht="20.100000000000001" customHeight="1" x14ac:dyDescent="0.3">
      <c r="A56" s="144">
        <f t="shared" si="2"/>
        <v>49</v>
      </c>
      <c r="B56" s="26" t="s">
        <v>28</v>
      </c>
      <c r="C56" s="28" t="s">
        <v>20</v>
      </c>
      <c r="D56" s="21"/>
      <c r="E56" s="84"/>
      <c r="F56" s="29">
        <f t="shared" si="3"/>
        <v>0</v>
      </c>
      <c r="G56" s="80">
        <f t="shared" si="27"/>
        <v>0</v>
      </c>
      <c r="H56" s="79">
        <f t="shared" si="4"/>
        <v>0</v>
      </c>
      <c r="I56" s="79">
        <f t="shared" si="28"/>
        <v>0</v>
      </c>
      <c r="J56" s="79">
        <f t="shared" si="29"/>
        <v>0</v>
      </c>
      <c r="K56" s="79">
        <f t="shared" si="30"/>
        <v>0</v>
      </c>
      <c r="L56" s="79">
        <f t="shared" si="31"/>
        <v>0</v>
      </c>
      <c r="M56" s="79">
        <f t="shared" si="32"/>
        <v>0</v>
      </c>
      <c r="N56" s="79">
        <f t="shared" si="33"/>
        <v>0</v>
      </c>
      <c r="O56" s="79">
        <f t="shared" si="34"/>
        <v>0</v>
      </c>
      <c r="P56" s="79">
        <f t="shared" si="35"/>
        <v>0</v>
      </c>
      <c r="Q56" s="79">
        <f t="shared" si="36"/>
        <v>0</v>
      </c>
      <c r="R56" s="140">
        <f t="shared" si="37"/>
        <v>0</v>
      </c>
      <c r="S56" s="79">
        <f t="shared" si="38"/>
        <v>0</v>
      </c>
      <c r="T56" s="79">
        <f t="shared" si="39"/>
        <v>0</v>
      </c>
      <c r="U56" s="140">
        <f t="shared" si="40"/>
        <v>0</v>
      </c>
      <c r="V56" s="79">
        <f t="shared" si="41"/>
        <v>0</v>
      </c>
      <c r="W56" s="79">
        <f t="shared" si="42"/>
        <v>0</v>
      </c>
      <c r="X56" s="79">
        <f t="shared" si="43"/>
        <v>0</v>
      </c>
      <c r="Y56" s="79">
        <f t="shared" si="44"/>
        <v>0</v>
      </c>
      <c r="Z56" s="79">
        <f t="shared" si="45"/>
        <v>0</v>
      </c>
      <c r="AA56" s="79">
        <f t="shared" si="46"/>
        <v>0</v>
      </c>
      <c r="AB56" s="17">
        <f t="shared" si="24"/>
        <v>0</v>
      </c>
      <c r="AD56" s="25"/>
    </row>
    <row r="57" spans="1:30" s="8" customFormat="1" ht="20.100000000000001" customHeight="1" x14ac:dyDescent="0.3">
      <c r="A57" s="144">
        <f t="shared" si="2"/>
        <v>50</v>
      </c>
      <c r="B57" s="26" t="s">
        <v>23</v>
      </c>
      <c r="C57" s="28" t="s">
        <v>21</v>
      </c>
      <c r="D57" s="21"/>
      <c r="E57" s="84"/>
      <c r="F57" s="29">
        <f t="shared" si="3"/>
        <v>0</v>
      </c>
      <c r="G57" s="80">
        <f t="shared" si="27"/>
        <v>0</v>
      </c>
      <c r="H57" s="79">
        <f t="shared" si="4"/>
        <v>0</v>
      </c>
      <c r="I57" s="79">
        <f t="shared" si="28"/>
        <v>0</v>
      </c>
      <c r="J57" s="79">
        <f t="shared" si="29"/>
        <v>0</v>
      </c>
      <c r="K57" s="79">
        <f t="shared" si="30"/>
        <v>0</v>
      </c>
      <c r="L57" s="79">
        <f t="shared" si="31"/>
        <v>0</v>
      </c>
      <c r="M57" s="79">
        <f t="shared" si="32"/>
        <v>0</v>
      </c>
      <c r="N57" s="79">
        <f t="shared" si="33"/>
        <v>0</v>
      </c>
      <c r="O57" s="79">
        <f t="shared" si="34"/>
        <v>0</v>
      </c>
      <c r="P57" s="79">
        <f t="shared" si="35"/>
        <v>0</v>
      </c>
      <c r="Q57" s="79">
        <f t="shared" si="36"/>
        <v>0</v>
      </c>
      <c r="R57" s="140">
        <f t="shared" si="37"/>
        <v>0</v>
      </c>
      <c r="S57" s="79">
        <f t="shared" si="38"/>
        <v>0</v>
      </c>
      <c r="T57" s="79">
        <f t="shared" si="39"/>
        <v>0</v>
      </c>
      <c r="U57" s="140">
        <f t="shared" si="40"/>
        <v>0</v>
      </c>
      <c r="V57" s="79">
        <f t="shared" si="41"/>
        <v>0</v>
      </c>
      <c r="W57" s="79">
        <f t="shared" si="42"/>
        <v>0</v>
      </c>
      <c r="X57" s="79">
        <f t="shared" si="43"/>
        <v>0</v>
      </c>
      <c r="Y57" s="79">
        <f t="shared" si="44"/>
        <v>0</v>
      </c>
      <c r="Z57" s="79">
        <f t="shared" si="45"/>
        <v>0</v>
      </c>
      <c r="AA57" s="79">
        <f t="shared" si="46"/>
        <v>0</v>
      </c>
      <c r="AB57" s="17">
        <f t="shared" si="24"/>
        <v>0</v>
      </c>
      <c r="AD57" s="25"/>
    </row>
    <row r="58" spans="1:30" s="8" customFormat="1" ht="20.100000000000001" customHeight="1" x14ac:dyDescent="0.3">
      <c r="A58" s="144">
        <f t="shared" si="2"/>
        <v>51</v>
      </c>
      <c r="B58" s="26" t="s">
        <v>24</v>
      </c>
      <c r="C58" s="28" t="s">
        <v>21</v>
      </c>
      <c r="D58" s="21"/>
      <c r="E58" s="84"/>
      <c r="F58" s="29">
        <f t="shared" si="3"/>
        <v>0</v>
      </c>
      <c r="G58" s="80">
        <f t="shared" si="27"/>
        <v>0</v>
      </c>
      <c r="H58" s="79">
        <f t="shared" si="4"/>
        <v>0</v>
      </c>
      <c r="I58" s="79">
        <f t="shared" si="28"/>
        <v>0</v>
      </c>
      <c r="J58" s="79">
        <f t="shared" si="29"/>
        <v>0</v>
      </c>
      <c r="K58" s="79">
        <f t="shared" si="30"/>
        <v>0</v>
      </c>
      <c r="L58" s="79">
        <f t="shared" si="31"/>
        <v>0</v>
      </c>
      <c r="M58" s="79">
        <f t="shared" si="32"/>
        <v>0</v>
      </c>
      <c r="N58" s="79">
        <f t="shared" si="33"/>
        <v>0</v>
      </c>
      <c r="O58" s="79">
        <f t="shared" si="34"/>
        <v>0</v>
      </c>
      <c r="P58" s="79">
        <f t="shared" si="35"/>
        <v>0</v>
      </c>
      <c r="Q58" s="79">
        <f t="shared" si="36"/>
        <v>0</v>
      </c>
      <c r="R58" s="140">
        <f t="shared" si="37"/>
        <v>0</v>
      </c>
      <c r="S58" s="79">
        <f t="shared" si="38"/>
        <v>0</v>
      </c>
      <c r="T58" s="79">
        <f t="shared" si="39"/>
        <v>0</v>
      </c>
      <c r="U58" s="140">
        <f t="shared" si="40"/>
        <v>0</v>
      </c>
      <c r="V58" s="79">
        <f t="shared" si="41"/>
        <v>0</v>
      </c>
      <c r="W58" s="79">
        <f t="shared" si="42"/>
        <v>0</v>
      </c>
      <c r="X58" s="79">
        <f t="shared" si="43"/>
        <v>0</v>
      </c>
      <c r="Y58" s="79">
        <f t="shared" si="44"/>
        <v>0</v>
      </c>
      <c r="Z58" s="79">
        <f t="shared" si="45"/>
        <v>0</v>
      </c>
      <c r="AA58" s="79">
        <f t="shared" si="46"/>
        <v>0</v>
      </c>
      <c r="AB58" s="17">
        <f t="shared" si="24"/>
        <v>0</v>
      </c>
      <c r="AD58" s="25"/>
    </row>
    <row r="59" spans="1:30" s="8" customFormat="1" ht="20.100000000000001" customHeight="1" x14ac:dyDescent="0.3">
      <c r="A59" s="144">
        <f t="shared" si="2"/>
        <v>52</v>
      </c>
      <c r="B59" s="27" t="s">
        <v>170</v>
      </c>
      <c r="C59" s="28" t="s">
        <v>22</v>
      </c>
      <c r="D59" s="21"/>
      <c r="E59" s="84">
        <v>270</v>
      </c>
      <c r="F59" s="29">
        <f t="shared" si="3"/>
        <v>270</v>
      </c>
      <c r="G59" s="80">
        <f t="shared" si="27"/>
        <v>216</v>
      </c>
      <c r="H59" s="79">
        <f t="shared" si="4"/>
        <v>54</v>
      </c>
      <c r="I59" s="79">
        <f t="shared" si="28"/>
        <v>14.676258992805755</v>
      </c>
      <c r="J59" s="79">
        <f t="shared" si="29"/>
        <v>14.676258992805755</v>
      </c>
      <c r="K59" s="79">
        <f t="shared" si="30"/>
        <v>10.359712230215827</v>
      </c>
      <c r="L59" s="79">
        <f t="shared" si="31"/>
        <v>14.676258992805755</v>
      </c>
      <c r="M59" s="79">
        <f t="shared" si="32"/>
        <v>12.60431654676259</v>
      </c>
      <c r="N59" s="79">
        <f t="shared" si="33"/>
        <v>11.741007194244604</v>
      </c>
      <c r="O59" s="79">
        <f t="shared" si="34"/>
        <v>11.741007194244604</v>
      </c>
      <c r="P59" s="79">
        <f t="shared" si="35"/>
        <v>12.60431654676259</v>
      </c>
      <c r="Q59" s="79">
        <f t="shared" si="36"/>
        <v>10.359712230215827</v>
      </c>
      <c r="R59" s="140">
        <f t="shared" si="37"/>
        <v>11.223021582733812</v>
      </c>
      <c r="S59" s="79">
        <f t="shared" si="38"/>
        <v>10.014388489208633</v>
      </c>
      <c r="T59" s="79">
        <f t="shared" si="39"/>
        <v>8.2877697841726619</v>
      </c>
      <c r="U59" s="140">
        <f t="shared" si="40"/>
        <v>11.741007194244604</v>
      </c>
      <c r="V59" s="79">
        <f t="shared" si="41"/>
        <v>10.014388489208633</v>
      </c>
      <c r="W59" s="79">
        <f t="shared" si="42"/>
        <v>10.359712230215827</v>
      </c>
      <c r="X59" s="79">
        <f t="shared" si="43"/>
        <v>10.877697841726619</v>
      </c>
      <c r="Y59" s="79">
        <f t="shared" si="44"/>
        <v>11.741007194244604</v>
      </c>
      <c r="Z59" s="79">
        <f t="shared" si="45"/>
        <v>11.741007194244604</v>
      </c>
      <c r="AA59" s="79">
        <f t="shared" si="46"/>
        <v>6.5611510791366907</v>
      </c>
      <c r="AB59" s="17">
        <f t="shared" si="24"/>
        <v>216.00000000000003</v>
      </c>
      <c r="AD59" s="25"/>
    </row>
    <row r="60" spans="1:30" s="86" customFormat="1" ht="20.100000000000001" customHeight="1" x14ac:dyDescent="0.3">
      <c r="A60" s="85">
        <f t="shared" si="2"/>
        <v>53</v>
      </c>
      <c r="B60" s="88" t="s">
        <v>133</v>
      </c>
      <c r="C60" s="83" t="s">
        <v>82</v>
      </c>
      <c r="D60" s="84"/>
      <c r="E60" s="84">
        <v>215</v>
      </c>
      <c r="F60" s="29">
        <f t="shared" si="3"/>
        <v>215</v>
      </c>
      <c r="G60" s="79">
        <f>F60*50%</f>
        <v>107.5</v>
      </c>
      <c r="H60" s="79">
        <f t="shared" si="4"/>
        <v>107.5</v>
      </c>
      <c r="I60" s="79">
        <f t="shared" si="28"/>
        <v>7.3041566746602715</v>
      </c>
      <c r="J60" s="79">
        <f t="shared" si="29"/>
        <v>7.3041566746602715</v>
      </c>
      <c r="K60" s="79">
        <f t="shared" si="30"/>
        <v>5.1558752997601918</v>
      </c>
      <c r="L60" s="79">
        <f t="shared" si="31"/>
        <v>7.3041566746602715</v>
      </c>
      <c r="M60" s="79">
        <f t="shared" si="32"/>
        <v>6.2729816147082333</v>
      </c>
      <c r="N60" s="79">
        <f t="shared" si="33"/>
        <v>5.8433253397282172</v>
      </c>
      <c r="O60" s="79">
        <f t="shared" si="34"/>
        <v>5.8433253397282172</v>
      </c>
      <c r="P60" s="79">
        <f t="shared" si="35"/>
        <v>6.2729816147082333</v>
      </c>
      <c r="Q60" s="79">
        <f t="shared" si="36"/>
        <v>5.1558752997601918</v>
      </c>
      <c r="R60" s="79">
        <f t="shared" si="37"/>
        <v>5.5855315747402079</v>
      </c>
      <c r="S60" s="79">
        <f t="shared" si="38"/>
        <v>4.9840127897681858</v>
      </c>
      <c r="T60" s="79">
        <f t="shared" si="39"/>
        <v>4.1247002398081536</v>
      </c>
      <c r="U60" s="79">
        <f t="shared" si="40"/>
        <v>5.8433253397282172</v>
      </c>
      <c r="V60" s="79">
        <f t="shared" si="41"/>
        <v>4.9840127897681858</v>
      </c>
      <c r="W60" s="79">
        <f t="shared" si="42"/>
        <v>5.1558752997601918</v>
      </c>
      <c r="X60" s="79">
        <f t="shared" si="43"/>
        <v>5.4136690647482011</v>
      </c>
      <c r="Y60" s="79">
        <f t="shared" si="44"/>
        <v>5.8433253397282172</v>
      </c>
      <c r="Z60" s="79">
        <f t="shared" si="45"/>
        <v>5.8433253397282172</v>
      </c>
      <c r="AA60" s="79">
        <f t="shared" si="46"/>
        <v>3.2653876898481218</v>
      </c>
      <c r="AB60" s="129">
        <f t="shared" si="24"/>
        <v>107.5</v>
      </c>
      <c r="AD60" s="87"/>
    </row>
    <row r="61" spans="1:30" s="8" customFormat="1" ht="20.100000000000001" customHeight="1" x14ac:dyDescent="0.3">
      <c r="A61" s="144">
        <f t="shared" si="2"/>
        <v>54</v>
      </c>
      <c r="B61" s="27" t="s">
        <v>25</v>
      </c>
      <c r="C61" s="28" t="s">
        <v>22</v>
      </c>
      <c r="D61" s="21"/>
      <c r="E61" s="84"/>
      <c r="F61" s="29">
        <f t="shared" si="3"/>
        <v>0</v>
      </c>
      <c r="G61" s="80">
        <f t="shared" si="27"/>
        <v>0</v>
      </c>
      <c r="H61" s="79">
        <f t="shared" si="4"/>
        <v>0</v>
      </c>
      <c r="I61" s="79">
        <f t="shared" si="28"/>
        <v>0</v>
      </c>
      <c r="J61" s="79">
        <f t="shared" si="29"/>
        <v>0</v>
      </c>
      <c r="K61" s="79">
        <f t="shared" si="30"/>
        <v>0</v>
      </c>
      <c r="L61" s="79">
        <f t="shared" si="31"/>
        <v>0</v>
      </c>
      <c r="M61" s="79">
        <f t="shared" si="32"/>
        <v>0</v>
      </c>
      <c r="N61" s="79">
        <f t="shared" si="33"/>
        <v>0</v>
      </c>
      <c r="O61" s="79">
        <f t="shared" si="34"/>
        <v>0</v>
      </c>
      <c r="P61" s="79">
        <f t="shared" si="35"/>
        <v>0</v>
      </c>
      <c r="Q61" s="79">
        <f t="shared" si="36"/>
        <v>0</v>
      </c>
      <c r="R61" s="140">
        <f t="shared" si="37"/>
        <v>0</v>
      </c>
      <c r="S61" s="79">
        <f t="shared" si="38"/>
        <v>0</v>
      </c>
      <c r="T61" s="79">
        <f t="shared" si="39"/>
        <v>0</v>
      </c>
      <c r="U61" s="140">
        <f t="shared" si="40"/>
        <v>0</v>
      </c>
      <c r="V61" s="79">
        <f t="shared" si="41"/>
        <v>0</v>
      </c>
      <c r="W61" s="79">
        <f t="shared" si="42"/>
        <v>0</v>
      </c>
      <c r="X61" s="79">
        <f t="shared" si="43"/>
        <v>0</v>
      </c>
      <c r="Y61" s="79">
        <f t="shared" si="44"/>
        <v>0</v>
      </c>
      <c r="Z61" s="79">
        <f t="shared" si="45"/>
        <v>0</v>
      </c>
      <c r="AA61" s="79">
        <f t="shared" si="46"/>
        <v>0</v>
      </c>
      <c r="AB61" s="17">
        <f t="shared" si="24"/>
        <v>0</v>
      </c>
      <c r="AD61" s="25"/>
    </row>
    <row r="62" spans="1:30" s="8" customFormat="1" ht="20.100000000000001" customHeight="1" x14ac:dyDescent="0.3">
      <c r="A62" s="144">
        <f t="shared" si="2"/>
        <v>55</v>
      </c>
      <c r="B62" s="27" t="s">
        <v>26</v>
      </c>
      <c r="C62" s="28" t="s">
        <v>22</v>
      </c>
      <c r="D62" s="21"/>
      <c r="E62" s="21"/>
      <c r="F62" s="29">
        <f t="shared" si="3"/>
        <v>0</v>
      </c>
      <c r="G62" s="80">
        <f t="shared" si="27"/>
        <v>0</v>
      </c>
      <c r="H62" s="79">
        <f t="shared" si="4"/>
        <v>0</v>
      </c>
      <c r="I62" s="79">
        <f t="shared" si="28"/>
        <v>0</v>
      </c>
      <c r="J62" s="79">
        <f t="shared" si="29"/>
        <v>0</v>
      </c>
      <c r="K62" s="79">
        <f t="shared" si="30"/>
        <v>0</v>
      </c>
      <c r="L62" s="79">
        <f t="shared" si="31"/>
        <v>0</v>
      </c>
      <c r="M62" s="79">
        <f t="shared" si="32"/>
        <v>0</v>
      </c>
      <c r="N62" s="79">
        <f t="shared" si="33"/>
        <v>0</v>
      </c>
      <c r="O62" s="79">
        <f t="shared" si="34"/>
        <v>0</v>
      </c>
      <c r="P62" s="79">
        <f t="shared" si="35"/>
        <v>0</v>
      </c>
      <c r="Q62" s="79">
        <f t="shared" si="36"/>
        <v>0</v>
      </c>
      <c r="R62" s="140">
        <f t="shared" si="37"/>
        <v>0</v>
      </c>
      <c r="S62" s="79">
        <f t="shared" si="38"/>
        <v>0</v>
      </c>
      <c r="T62" s="79">
        <f t="shared" si="39"/>
        <v>0</v>
      </c>
      <c r="U62" s="140">
        <f t="shared" si="40"/>
        <v>0</v>
      </c>
      <c r="V62" s="79">
        <f t="shared" si="41"/>
        <v>0</v>
      </c>
      <c r="W62" s="79">
        <f t="shared" si="42"/>
        <v>0</v>
      </c>
      <c r="X62" s="79">
        <f t="shared" si="43"/>
        <v>0</v>
      </c>
      <c r="Y62" s="79">
        <f t="shared" si="44"/>
        <v>0</v>
      </c>
      <c r="Z62" s="79">
        <f t="shared" si="45"/>
        <v>0</v>
      </c>
      <c r="AA62" s="79">
        <f t="shared" si="46"/>
        <v>0</v>
      </c>
      <c r="AB62" s="17">
        <f t="shared" si="24"/>
        <v>0</v>
      </c>
      <c r="AD62" s="25"/>
    </row>
    <row r="63" spans="1:30" x14ac:dyDescent="0.3"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78"/>
      <c r="R63" s="5"/>
      <c r="S63" s="5"/>
      <c r="U63" s="141"/>
    </row>
    <row r="64" spans="1:30" x14ac:dyDescent="0.3">
      <c r="B64" s="263" t="s">
        <v>149</v>
      </c>
      <c r="C64" s="263"/>
      <c r="D64" s="263"/>
      <c r="E64" s="263"/>
      <c r="F64" s="24"/>
      <c r="G64" s="24"/>
      <c r="H64" s="24"/>
      <c r="I64" s="24"/>
      <c r="T64" s="77"/>
      <c r="U64" s="77"/>
      <c r="V64" s="77"/>
      <c r="X64" s="75" t="s">
        <v>148</v>
      </c>
      <c r="Y64" s="77"/>
      <c r="Z64" s="77"/>
      <c r="AA64" s="77"/>
    </row>
    <row r="65" spans="2:28" x14ac:dyDescent="0.3">
      <c r="B65" s="254" t="s">
        <v>147</v>
      </c>
      <c r="C65" s="254"/>
      <c r="D65" s="254"/>
      <c r="E65" s="254"/>
      <c r="H65" s="107" t="s">
        <v>146</v>
      </c>
      <c r="I65" s="109"/>
      <c r="J65" s="24"/>
      <c r="Q65" s="76" t="s">
        <v>145</v>
      </c>
      <c r="T65" s="75"/>
      <c r="U65" s="75"/>
      <c r="V65" s="75"/>
      <c r="X65" s="75"/>
      <c r="Y65" s="75"/>
      <c r="Z65" s="75"/>
      <c r="AA65" s="75"/>
    </row>
    <row r="66" spans="2:28" x14ac:dyDescent="0.3">
      <c r="H66" s="109" t="s">
        <v>144</v>
      </c>
      <c r="I66" s="107"/>
      <c r="J66" s="6"/>
      <c r="Q66" s="76" t="s">
        <v>143</v>
      </c>
      <c r="U66" s="6"/>
      <c r="V66" s="6"/>
      <c r="X66" s="107" t="s">
        <v>142</v>
      </c>
      <c r="Y66" s="6"/>
      <c r="Z66" s="6"/>
      <c r="AA66" s="6"/>
      <c r="AB66" s="6"/>
    </row>
    <row r="67" spans="2:28" x14ac:dyDescent="0.3">
      <c r="B67" s="254"/>
      <c r="C67" s="254"/>
      <c r="D67" s="254"/>
      <c r="E67" s="254"/>
      <c r="I67" s="107"/>
      <c r="J67" s="6"/>
      <c r="U67" s="3"/>
      <c r="V67" s="3"/>
      <c r="X67" s="75"/>
    </row>
    <row r="68" spans="2:28" x14ac:dyDescent="0.3">
      <c r="B68" s="3"/>
      <c r="C68" s="3"/>
      <c r="D68" s="3"/>
      <c r="E68" s="3"/>
      <c r="I68" s="75"/>
      <c r="J68" s="3"/>
      <c r="Q68" s="75"/>
      <c r="U68" s="3"/>
      <c r="V68" s="3"/>
      <c r="X68" s="75"/>
    </row>
    <row r="69" spans="2:28" x14ac:dyDescent="0.3">
      <c r="B69" s="255" t="s">
        <v>141</v>
      </c>
      <c r="C69" s="255"/>
      <c r="D69" s="255"/>
      <c r="E69" s="255"/>
      <c r="H69" s="110" t="s">
        <v>140</v>
      </c>
      <c r="I69" s="110"/>
      <c r="J69" s="74"/>
      <c r="Q69" s="110" t="s">
        <v>139</v>
      </c>
      <c r="U69" s="74"/>
      <c r="V69" s="74"/>
      <c r="X69" s="110" t="s">
        <v>138</v>
      </c>
      <c r="Y69" s="74"/>
      <c r="Z69" s="74"/>
      <c r="AA69" s="74"/>
      <c r="AB69" s="6"/>
    </row>
    <row r="70" spans="2:28" x14ac:dyDescent="0.3">
      <c r="B70" s="254" t="s">
        <v>137</v>
      </c>
      <c r="C70" s="254"/>
      <c r="D70" s="254"/>
      <c r="E70" s="254"/>
      <c r="H70" s="107" t="s">
        <v>136</v>
      </c>
      <c r="I70" s="107"/>
      <c r="J70" s="6"/>
      <c r="K70" s="6"/>
      <c r="M70" s="6"/>
      <c r="N70" s="6"/>
      <c r="O70" s="6"/>
      <c r="Q70" s="107" t="s">
        <v>135</v>
      </c>
      <c r="R70" s="6"/>
      <c r="S70" s="6"/>
      <c r="U70" s="6"/>
      <c r="V70" s="6"/>
      <c r="X70" s="107" t="s">
        <v>134</v>
      </c>
      <c r="Y70" s="6"/>
      <c r="Z70" s="6"/>
      <c r="AA70" s="6"/>
      <c r="AB70" s="6"/>
    </row>
  </sheetData>
  <mergeCells count="11">
    <mergeCell ref="B67:E67"/>
    <mergeCell ref="B69:E69"/>
    <mergeCell ref="B70:E70"/>
    <mergeCell ref="A1:AB1"/>
    <mergeCell ref="A2:AB2"/>
    <mergeCell ref="A3:AB3"/>
    <mergeCell ref="A4:B4"/>
    <mergeCell ref="D6:F6"/>
    <mergeCell ref="A7:B7"/>
    <mergeCell ref="B64:E64"/>
    <mergeCell ref="B65:E65"/>
  </mergeCells>
  <printOptions verticalCentered="1"/>
  <pageMargins left="0.25" right="0.25" top="0.75" bottom="0.75" header="0.3" footer="0.3"/>
  <pageSetup paperSize="5" scale="5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6"/>
  <sheetViews>
    <sheetView view="pageBreakPreview" zoomScale="55" zoomScaleSheetLayoutView="55" workbookViewId="0">
      <selection activeCell="J24" sqref="J24"/>
    </sheetView>
  </sheetViews>
  <sheetFormatPr defaultRowHeight="15.6" x14ac:dyDescent="0.3"/>
  <cols>
    <col min="1" max="1" width="6" style="158" customWidth="1"/>
    <col min="2" max="2" width="52.21875" style="2" customWidth="1"/>
    <col min="3" max="3" width="10.44140625" style="2" customWidth="1"/>
    <col min="4" max="6" width="10.109375" style="2" customWidth="1"/>
    <col min="7" max="7" width="8.88671875" style="2" customWidth="1"/>
    <col min="8" max="22" width="8.33203125" style="2" customWidth="1"/>
    <col min="23" max="27" width="8.33203125" style="3" customWidth="1"/>
    <col min="28" max="28" width="13.88671875" style="3" customWidth="1"/>
  </cols>
  <sheetData>
    <row r="1" spans="1:30" ht="22.8" x14ac:dyDescent="0.4">
      <c r="A1" s="264" t="s">
        <v>11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30" ht="22.8" x14ac:dyDescent="0.4">
      <c r="A2" s="264" t="s">
        <v>18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spans="1:30" ht="22.8" x14ac:dyDescent="0.4">
      <c r="A3" s="264" t="s">
        <v>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</row>
    <row r="4" spans="1:30" x14ac:dyDescent="0.3">
      <c r="A4" s="257" t="s">
        <v>12</v>
      </c>
      <c r="B4" s="2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1"/>
      <c r="U4" s="11"/>
      <c r="V4" s="11"/>
      <c r="W4" s="12"/>
      <c r="X4" s="12"/>
      <c r="Y4" s="12"/>
      <c r="Z4" s="12"/>
      <c r="AA4" s="12"/>
      <c r="AB4" s="12"/>
    </row>
    <row r="5" spans="1:30" x14ac:dyDescent="0.3">
      <c r="A5" s="189"/>
      <c r="B5" s="189"/>
      <c r="C5" s="187"/>
      <c r="D5" s="183"/>
      <c r="E5" s="184"/>
      <c r="F5" s="185"/>
      <c r="G5" s="186"/>
      <c r="H5" s="176"/>
      <c r="I5" s="177">
        <v>1</v>
      </c>
      <c r="J5" s="177">
        <v>2</v>
      </c>
      <c r="K5" s="177">
        <v>3</v>
      </c>
      <c r="L5" s="177">
        <v>4</v>
      </c>
      <c r="M5" s="177">
        <v>5</v>
      </c>
      <c r="N5" s="177">
        <v>6</v>
      </c>
      <c r="O5" s="177">
        <v>7</v>
      </c>
      <c r="P5" s="177">
        <v>8</v>
      </c>
      <c r="Q5" s="177">
        <v>9</v>
      </c>
      <c r="R5" s="177">
        <v>10</v>
      </c>
      <c r="S5" s="177">
        <v>11</v>
      </c>
      <c r="T5" s="178">
        <v>12</v>
      </c>
      <c r="U5" s="177">
        <v>13</v>
      </c>
      <c r="V5" s="177">
        <v>14</v>
      </c>
      <c r="W5" s="179">
        <v>15</v>
      </c>
      <c r="X5" s="179">
        <v>16</v>
      </c>
      <c r="Y5" s="179">
        <v>17</v>
      </c>
      <c r="Z5" s="179">
        <v>18</v>
      </c>
      <c r="AA5" s="179">
        <v>19</v>
      </c>
      <c r="AB5" s="181"/>
    </row>
    <row r="6" spans="1:30" s="7" customFormat="1" ht="91.5" customHeight="1" x14ac:dyDescent="0.3">
      <c r="A6" s="182" t="s">
        <v>0</v>
      </c>
      <c r="B6" s="188" t="s">
        <v>1</v>
      </c>
      <c r="C6" s="182" t="s">
        <v>2</v>
      </c>
      <c r="D6" s="265" t="s">
        <v>154</v>
      </c>
      <c r="E6" s="266"/>
      <c r="F6" s="267"/>
      <c r="G6" s="142" t="s">
        <v>151</v>
      </c>
      <c r="H6" s="122" t="s">
        <v>150</v>
      </c>
      <c r="I6" s="122" t="s">
        <v>184</v>
      </c>
      <c r="J6" s="122" t="s">
        <v>185</v>
      </c>
      <c r="K6" s="122" t="s">
        <v>186</v>
      </c>
      <c r="L6" s="122" t="s">
        <v>187</v>
      </c>
      <c r="M6" s="122" t="s">
        <v>188</v>
      </c>
      <c r="N6" s="122" t="s">
        <v>189</v>
      </c>
      <c r="O6" s="122" t="s">
        <v>190</v>
      </c>
      <c r="P6" s="122" t="s">
        <v>191</v>
      </c>
      <c r="Q6" s="122" t="s">
        <v>192</v>
      </c>
      <c r="R6" s="138" t="s">
        <v>193</v>
      </c>
      <c r="S6" s="122" t="s">
        <v>194</v>
      </c>
      <c r="T6" s="122" t="s">
        <v>195</v>
      </c>
      <c r="U6" s="138" t="s">
        <v>196</v>
      </c>
      <c r="V6" s="122" t="s">
        <v>197</v>
      </c>
      <c r="W6" s="122" t="s">
        <v>198</v>
      </c>
      <c r="X6" s="122" t="s">
        <v>199</v>
      </c>
      <c r="Y6" s="122" t="s">
        <v>200</v>
      </c>
      <c r="Z6" s="122" t="s">
        <v>201</v>
      </c>
      <c r="AA6" s="122" t="s">
        <v>202</v>
      </c>
      <c r="AB6" s="180" t="s">
        <v>17</v>
      </c>
    </row>
    <row r="7" spans="1:30" s="9" customFormat="1" x14ac:dyDescent="0.3">
      <c r="A7" s="261" t="s">
        <v>16</v>
      </c>
      <c r="B7" s="262"/>
      <c r="C7" s="136"/>
      <c r="D7" s="13">
        <v>2018</v>
      </c>
      <c r="E7" s="13">
        <v>2017</v>
      </c>
      <c r="F7" s="13" t="s">
        <v>15</v>
      </c>
      <c r="G7" s="143"/>
      <c r="H7" s="120" t="s">
        <v>204</v>
      </c>
      <c r="I7" s="120">
        <v>85</v>
      </c>
      <c r="J7" s="120">
        <v>85</v>
      </c>
      <c r="K7" s="120">
        <v>60</v>
      </c>
      <c r="L7" s="120">
        <v>85</v>
      </c>
      <c r="M7" s="120">
        <v>73</v>
      </c>
      <c r="N7" s="120">
        <v>68</v>
      </c>
      <c r="O7" s="120">
        <v>68</v>
      </c>
      <c r="P7" s="120">
        <v>73</v>
      </c>
      <c r="Q7" s="120">
        <v>60</v>
      </c>
      <c r="R7" s="139">
        <v>65</v>
      </c>
      <c r="S7" s="120">
        <v>58</v>
      </c>
      <c r="T7" s="120">
        <v>48</v>
      </c>
      <c r="U7" s="139">
        <v>68</v>
      </c>
      <c r="V7" s="120">
        <v>58</v>
      </c>
      <c r="W7" s="120">
        <v>60</v>
      </c>
      <c r="X7" s="120">
        <v>63</v>
      </c>
      <c r="Y7" s="120">
        <v>68</v>
      </c>
      <c r="Z7" s="120">
        <v>68</v>
      </c>
      <c r="AA7" s="120">
        <v>38</v>
      </c>
      <c r="AB7" s="15">
        <f t="shared" ref="AB7:AB16" si="0">SUM(I7:AA7)</f>
        <v>1251</v>
      </c>
      <c r="AC7" s="10"/>
    </row>
    <row r="8" spans="1:30" s="126" customFormat="1" ht="20.100000000000001" customHeight="1" x14ac:dyDescent="0.3">
      <c r="A8" s="190">
        <v>1</v>
      </c>
      <c r="B8" s="134" t="s">
        <v>153</v>
      </c>
      <c r="C8" s="135" t="s">
        <v>9</v>
      </c>
      <c r="D8" s="16">
        <v>96</v>
      </c>
      <c r="E8" s="128"/>
      <c r="F8" s="29">
        <f>D8+E8</f>
        <v>96</v>
      </c>
      <c r="G8" s="80">
        <f>F8*80%</f>
        <v>76.800000000000011</v>
      </c>
      <c r="H8" s="79">
        <f t="shared" ref="H8:H16" si="1">F8-G8</f>
        <v>19.199999999999989</v>
      </c>
      <c r="I8" s="79">
        <f t="shared" ref="I8:I16" si="2">85/1251*G8</f>
        <v>5.218225419664269</v>
      </c>
      <c r="J8" s="79">
        <f t="shared" ref="J8:J16" si="3">85/1251*G8</f>
        <v>5.218225419664269</v>
      </c>
      <c r="K8" s="79">
        <f t="shared" ref="K8:K16" si="4">60/1251*G8</f>
        <v>3.6834532374100726</v>
      </c>
      <c r="L8" s="79">
        <f t="shared" ref="L8:L16" si="5">85/1251*G8</f>
        <v>5.218225419664269</v>
      </c>
      <c r="M8" s="79">
        <f t="shared" ref="M8:M16" si="6">73/1251*G8</f>
        <v>4.4815347721822549</v>
      </c>
      <c r="N8" s="79">
        <f t="shared" ref="N8:N16" si="7">68/1251*G8</f>
        <v>4.1745803357314148</v>
      </c>
      <c r="O8" s="79">
        <f t="shared" ref="O8:O16" si="8">68/1251*G8</f>
        <v>4.1745803357314148</v>
      </c>
      <c r="P8" s="79">
        <f t="shared" ref="P8:P16" si="9">73/1251*G8</f>
        <v>4.4815347721822549</v>
      </c>
      <c r="Q8" s="79">
        <f t="shared" ref="Q8:Q16" si="10">60/1251*G8</f>
        <v>3.6834532374100726</v>
      </c>
      <c r="R8" s="140">
        <f t="shared" ref="R8:R16" si="11">65/1251*G8</f>
        <v>3.9904076738609118</v>
      </c>
      <c r="S8" s="79">
        <f t="shared" ref="S8:S16" si="12">58/1251*G8</f>
        <v>3.5606714628297369</v>
      </c>
      <c r="T8" s="79">
        <f t="shared" ref="T8:T16" si="13">48/1251*G8</f>
        <v>2.9467625899280576</v>
      </c>
      <c r="U8" s="140">
        <f t="shared" ref="U8:U16" si="14">68/1251*G8</f>
        <v>4.1745803357314148</v>
      </c>
      <c r="V8" s="79">
        <f t="shared" ref="V8:V16" si="15">58/1251*G8</f>
        <v>3.5606714628297369</v>
      </c>
      <c r="W8" s="79">
        <f t="shared" ref="W8:W16" si="16">60/1251*G8</f>
        <v>3.6834532374100726</v>
      </c>
      <c r="X8" s="79">
        <f t="shared" ref="X8:X16" si="17">63/1251*G8</f>
        <v>3.8676258992805761</v>
      </c>
      <c r="Y8" s="79">
        <f t="shared" ref="Y8:Y16" si="18">68/1251*G8</f>
        <v>4.1745803357314148</v>
      </c>
      <c r="Z8" s="79">
        <f t="shared" ref="Z8:Z16" si="19">68/1251*G8</f>
        <v>4.1745803357314148</v>
      </c>
      <c r="AA8" s="79">
        <f t="shared" ref="AA8:AA16" si="20">38/1251*G8</f>
        <v>2.3328537170263792</v>
      </c>
      <c r="AB8" s="129">
        <f t="shared" si="0"/>
        <v>76.800000000000026</v>
      </c>
      <c r="AC8" s="125"/>
      <c r="AD8" s="125"/>
    </row>
    <row r="9" spans="1:30" s="126" customFormat="1" ht="20.100000000000001" customHeight="1" x14ac:dyDescent="0.3">
      <c r="A9" s="191">
        <f>1+A8</f>
        <v>2</v>
      </c>
      <c r="B9" s="18" t="s">
        <v>3</v>
      </c>
      <c r="C9" s="19" t="s">
        <v>9</v>
      </c>
      <c r="D9" s="20">
        <v>431</v>
      </c>
      <c r="E9" s="84"/>
      <c r="F9" s="29">
        <f t="shared" ref="F9:F10" si="21">D9+E9</f>
        <v>431</v>
      </c>
      <c r="G9" s="80">
        <f>F9*80%</f>
        <v>344.8</v>
      </c>
      <c r="H9" s="79">
        <f t="shared" si="1"/>
        <v>86.199999999999989</v>
      </c>
      <c r="I9" s="79">
        <f t="shared" si="2"/>
        <v>23.42765787370104</v>
      </c>
      <c r="J9" s="79">
        <f t="shared" si="3"/>
        <v>23.42765787370104</v>
      </c>
      <c r="K9" s="79">
        <f t="shared" si="4"/>
        <v>16.537170263788969</v>
      </c>
      <c r="L9" s="79">
        <f t="shared" si="5"/>
        <v>23.42765787370104</v>
      </c>
      <c r="M9" s="79">
        <f t="shared" si="6"/>
        <v>20.120223820943249</v>
      </c>
      <c r="N9" s="79">
        <f t="shared" si="7"/>
        <v>18.74212629896083</v>
      </c>
      <c r="O9" s="79">
        <f t="shared" si="8"/>
        <v>18.74212629896083</v>
      </c>
      <c r="P9" s="79">
        <f t="shared" si="9"/>
        <v>20.120223820943249</v>
      </c>
      <c r="Q9" s="79">
        <f t="shared" si="10"/>
        <v>16.537170263788969</v>
      </c>
      <c r="R9" s="140">
        <f t="shared" si="11"/>
        <v>17.915267785771384</v>
      </c>
      <c r="S9" s="79">
        <f t="shared" si="12"/>
        <v>15.985931254996004</v>
      </c>
      <c r="T9" s="79">
        <f t="shared" si="13"/>
        <v>13.229736211031174</v>
      </c>
      <c r="U9" s="140">
        <f t="shared" si="14"/>
        <v>18.74212629896083</v>
      </c>
      <c r="V9" s="79">
        <f t="shared" si="15"/>
        <v>15.985931254996004</v>
      </c>
      <c r="W9" s="79">
        <f t="shared" si="16"/>
        <v>16.537170263788969</v>
      </c>
      <c r="X9" s="79">
        <f t="shared" si="17"/>
        <v>17.364028776978419</v>
      </c>
      <c r="Y9" s="79">
        <f t="shared" si="18"/>
        <v>18.74212629896083</v>
      </c>
      <c r="Z9" s="79">
        <f t="shared" si="19"/>
        <v>18.74212629896083</v>
      </c>
      <c r="AA9" s="79">
        <f t="shared" si="20"/>
        <v>10.473541167066347</v>
      </c>
      <c r="AB9" s="129">
        <f t="shared" si="0"/>
        <v>344.80000000000007</v>
      </c>
      <c r="AD9" s="125"/>
    </row>
    <row r="10" spans="1:30" s="126" customFormat="1" ht="20.100000000000001" customHeight="1" x14ac:dyDescent="0.3">
      <c r="A10" s="191">
        <f>1+A9</f>
        <v>3</v>
      </c>
      <c r="B10" s="18" t="s">
        <v>4</v>
      </c>
      <c r="C10" s="19" t="s">
        <v>9</v>
      </c>
      <c r="D10" s="20">
        <v>214</v>
      </c>
      <c r="E10" s="84"/>
      <c r="F10" s="29">
        <f t="shared" si="21"/>
        <v>214</v>
      </c>
      <c r="G10" s="80">
        <f>F10*80%</f>
        <v>171.20000000000002</v>
      </c>
      <c r="H10" s="79">
        <f t="shared" si="1"/>
        <v>42.799999999999983</v>
      </c>
      <c r="I10" s="79">
        <f t="shared" si="2"/>
        <v>11.632294164668266</v>
      </c>
      <c r="J10" s="79">
        <f t="shared" si="3"/>
        <v>11.632294164668266</v>
      </c>
      <c r="K10" s="79">
        <f t="shared" si="4"/>
        <v>8.2110311750599525</v>
      </c>
      <c r="L10" s="79">
        <f t="shared" si="5"/>
        <v>11.632294164668266</v>
      </c>
      <c r="M10" s="79">
        <f t="shared" si="6"/>
        <v>9.9900879296562763</v>
      </c>
      <c r="N10" s="79">
        <f t="shared" si="7"/>
        <v>9.3058353317346132</v>
      </c>
      <c r="O10" s="79">
        <f t="shared" si="8"/>
        <v>9.3058353317346132</v>
      </c>
      <c r="P10" s="79">
        <f t="shared" si="9"/>
        <v>9.9900879296562763</v>
      </c>
      <c r="Q10" s="79">
        <f t="shared" si="10"/>
        <v>8.2110311750599525</v>
      </c>
      <c r="R10" s="140">
        <f t="shared" si="11"/>
        <v>8.8952837729816157</v>
      </c>
      <c r="S10" s="79">
        <f t="shared" si="12"/>
        <v>7.9373301358912878</v>
      </c>
      <c r="T10" s="79">
        <f t="shared" si="13"/>
        <v>6.5688249400479615</v>
      </c>
      <c r="U10" s="140">
        <f t="shared" si="14"/>
        <v>9.3058353317346132</v>
      </c>
      <c r="V10" s="79">
        <f t="shared" si="15"/>
        <v>7.9373301358912878</v>
      </c>
      <c r="W10" s="79">
        <f t="shared" si="16"/>
        <v>8.2110311750599525</v>
      </c>
      <c r="X10" s="79">
        <f t="shared" si="17"/>
        <v>8.62158273381295</v>
      </c>
      <c r="Y10" s="79">
        <f t="shared" si="18"/>
        <v>9.3058353317346132</v>
      </c>
      <c r="Z10" s="79">
        <f t="shared" si="19"/>
        <v>9.3058353317346132</v>
      </c>
      <c r="AA10" s="79">
        <f t="shared" si="20"/>
        <v>5.2003197442046369</v>
      </c>
      <c r="AB10" s="129">
        <f t="shared" si="0"/>
        <v>171.20000000000005</v>
      </c>
      <c r="AD10" s="125"/>
    </row>
    <row r="11" spans="1:30" s="126" customFormat="1" ht="20.100000000000001" customHeight="1" x14ac:dyDescent="0.3">
      <c r="A11" s="191">
        <f t="shared" ref="A11:A58" si="22">1+A10</f>
        <v>4</v>
      </c>
      <c r="B11" s="18" t="s">
        <v>5</v>
      </c>
      <c r="C11" s="19" t="s">
        <v>9</v>
      </c>
      <c r="D11" s="20">
        <v>265</v>
      </c>
      <c r="E11" s="21">
        <v>146</v>
      </c>
      <c r="F11" s="29">
        <f>D11+E11</f>
        <v>411</v>
      </c>
      <c r="G11" s="80">
        <f>F11*80%</f>
        <v>328.8</v>
      </c>
      <c r="H11" s="79">
        <f t="shared" si="1"/>
        <v>82.199999999999989</v>
      </c>
      <c r="I11" s="79">
        <f t="shared" si="2"/>
        <v>22.34052757793765</v>
      </c>
      <c r="J11" s="79">
        <f t="shared" si="3"/>
        <v>22.34052757793765</v>
      </c>
      <c r="K11" s="79">
        <f t="shared" si="4"/>
        <v>15.769784172661872</v>
      </c>
      <c r="L11" s="79">
        <f t="shared" si="5"/>
        <v>22.34052757793765</v>
      </c>
      <c r="M11" s="79">
        <f t="shared" si="6"/>
        <v>19.186570743405277</v>
      </c>
      <c r="N11" s="79">
        <f t="shared" si="7"/>
        <v>17.872422062350118</v>
      </c>
      <c r="O11" s="79">
        <f t="shared" si="8"/>
        <v>17.872422062350118</v>
      </c>
      <c r="P11" s="79">
        <f t="shared" si="9"/>
        <v>19.186570743405277</v>
      </c>
      <c r="Q11" s="79">
        <f t="shared" si="10"/>
        <v>15.769784172661872</v>
      </c>
      <c r="R11" s="140">
        <f t="shared" si="11"/>
        <v>17.083932853717027</v>
      </c>
      <c r="S11" s="79">
        <f t="shared" si="12"/>
        <v>15.244124700239809</v>
      </c>
      <c r="T11" s="79">
        <f t="shared" si="13"/>
        <v>12.615827338129495</v>
      </c>
      <c r="U11" s="140">
        <f t="shared" si="14"/>
        <v>17.872422062350118</v>
      </c>
      <c r="V11" s="79">
        <f t="shared" si="15"/>
        <v>15.244124700239809</v>
      </c>
      <c r="W11" s="79">
        <f t="shared" si="16"/>
        <v>15.769784172661872</v>
      </c>
      <c r="X11" s="79">
        <f t="shared" si="17"/>
        <v>16.558273381294963</v>
      </c>
      <c r="Y11" s="79">
        <f t="shared" si="18"/>
        <v>17.872422062350118</v>
      </c>
      <c r="Z11" s="79">
        <f t="shared" si="19"/>
        <v>17.872422062350118</v>
      </c>
      <c r="AA11" s="79">
        <f t="shared" si="20"/>
        <v>9.9875299760191858</v>
      </c>
      <c r="AB11" s="129">
        <f t="shared" si="0"/>
        <v>328.7999999999999</v>
      </c>
      <c r="AD11" s="125"/>
    </row>
    <row r="12" spans="1:30" s="8" customFormat="1" ht="20.100000000000001" customHeight="1" x14ac:dyDescent="0.3">
      <c r="A12" s="190">
        <v>5</v>
      </c>
      <c r="B12" s="18" t="s">
        <v>7</v>
      </c>
      <c r="C12" s="19" t="s">
        <v>9</v>
      </c>
      <c r="D12" s="20">
        <v>20</v>
      </c>
      <c r="E12" s="84">
        <v>91</v>
      </c>
      <c r="F12" s="29">
        <f>D12+E12</f>
        <v>111</v>
      </c>
      <c r="G12" s="80">
        <f>F12*80%</f>
        <v>88.800000000000011</v>
      </c>
      <c r="H12" s="79">
        <f t="shared" si="1"/>
        <v>22.199999999999989</v>
      </c>
      <c r="I12" s="79">
        <f t="shared" si="2"/>
        <v>6.0335731414868112</v>
      </c>
      <c r="J12" s="79">
        <f t="shared" si="3"/>
        <v>6.0335731414868112</v>
      </c>
      <c r="K12" s="79">
        <f t="shared" si="4"/>
        <v>4.2589928057553958</v>
      </c>
      <c r="L12" s="79">
        <f t="shared" si="5"/>
        <v>6.0335731414868112</v>
      </c>
      <c r="M12" s="79">
        <f t="shared" si="6"/>
        <v>5.1817745803357322</v>
      </c>
      <c r="N12" s="79">
        <f t="shared" si="7"/>
        <v>4.8268585131894488</v>
      </c>
      <c r="O12" s="79">
        <f t="shared" si="8"/>
        <v>4.8268585131894488</v>
      </c>
      <c r="P12" s="79">
        <f t="shared" si="9"/>
        <v>5.1817745803357322</v>
      </c>
      <c r="Q12" s="79">
        <f t="shared" si="10"/>
        <v>4.2589928057553958</v>
      </c>
      <c r="R12" s="140">
        <f t="shared" si="11"/>
        <v>4.6139088729016793</v>
      </c>
      <c r="S12" s="79">
        <f t="shared" si="12"/>
        <v>4.1170263788968828</v>
      </c>
      <c r="T12" s="79">
        <f t="shared" si="13"/>
        <v>3.4071942446043169</v>
      </c>
      <c r="U12" s="140">
        <f t="shared" si="14"/>
        <v>4.8268585131894488</v>
      </c>
      <c r="V12" s="79">
        <f t="shared" si="15"/>
        <v>4.1170263788968828</v>
      </c>
      <c r="W12" s="79">
        <f t="shared" si="16"/>
        <v>4.2589928057553958</v>
      </c>
      <c r="X12" s="79">
        <f t="shared" si="17"/>
        <v>4.4719424460431663</v>
      </c>
      <c r="Y12" s="79">
        <f t="shared" si="18"/>
        <v>4.8268585131894488</v>
      </c>
      <c r="Z12" s="79">
        <f t="shared" si="19"/>
        <v>4.8268585131894488</v>
      </c>
      <c r="AA12" s="79">
        <f t="shared" si="20"/>
        <v>2.6973621103117509</v>
      </c>
      <c r="AB12" s="17">
        <f t="shared" si="0"/>
        <v>88.80000000000004</v>
      </c>
      <c r="AD12" s="25"/>
    </row>
    <row r="13" spans="1:30" s="8" customFormat="1" ht="20.100000000000001" customHeight="1" x14ac:dyDescent="0.3">
      <c r="A13" s="191">
        <f t="shared" ref="A13:A14" si="23">1+A12</f>
        <v>6</v>
      </c>
      <c r="B13" s="22" t="s">
        <v>74</v>
      </c>
      <c r="C13" s="23" t="s">
        <v>33</v>
      </c>
      <c r="D13" s="21"/>
      <c r="E13" s="84">
        <v>26</v>
      </c>
      <c r="F13" s="29">
        <f t="shared" ref="F13:F58" si="24">D13+E13</f>
        <v>26</v>
      </c>
      <c r="G13" s="80">
        <f>F13*100%</f>
        <v>26</v>
      </c>
      <c r="H13" s="79">
        <f t="shared" si="1"/>
        <v>0</v>
      </c>
      <c r="I13" s="79">
        <f t="shared" si="2"/>
        <v>1.7665867306155076</v>
      </c>
      <c r="J13" s="79">
        <f t="shared" si="3"/>
        <v>1.7665867306155076</v>
      </c>
      <c r="K13" s="79">
        <f t="shared" si="4"/>
        <v>1.2470023980815348</v>
      </c>
      <c r="L13" s="79">
        <f t="shared" si="5"/>
        <v>1.7665867306155076</v>
      </c>
      <c r="M13" s="79">
        <f t="shared" si="6"/>
        <v>1.5171862509992007</v>
      </c>
      <c r="N13" s="79">
        <f t="shared" si="7"/>
        <v>1.413269384492406</v>
      </c>
      <c r="O13" s="79">
        <f t="shared" si="8"/>
        <v>1.413269384492406</v>
      </c>
      <c r="P13" s="79">
        <f t="shared" si="9"/>
        <v>1.5171862509992007</v>
      </c>
      <c r="Q13" s="79">
        <f t="shared" si="10"/>
        <v>1.2470023980815348</v>
      </c>
      <c r="R13" s="140">
        <f t="shared" si="11"/>
        <v>1.3509192645883292</v>
      </c>
      <c r="S13" s="79">
        <f t="shared" si="12"/>
        <v>1.2054356514788169</v>
      </c>
      <c r="T13" s="79">
        <f t="shared" si="13"/>
        <v>0.99760191846522772</v>
      </c>
      <c r="U13" s="140">
        <f t="shared" si="14"/>
        <v>1.413269384492406</v>
      </c>
      <c r="V13" s="79">
        <f t="shared" si="15"/>
        <v>1.2054356514788169</v>
      </c>
      <c r="W13" s="79">
        <f t="shared" si="16"/>
        <v>1.2470023980815348</v>
      </c>
      <c r="X13" s="79">
        <f t="shared" si="17"/>
        <v>1.3093525179856116</v>
      </c>
      <c r="Y13" s="79">
        <f t="shared" si="18"/>
        <v>1.413269384492406</v>
      </c>
      <c r="Z13" s="79">
        <f t="shared" si="19"/>
        <v>1.413269384492406</v>
      </c>
      <c r="AA13" s="79">
        <f t="shared" si="20"/>
        <v>0.78976818545163874</v>
      </c>
      <c r="AB13" s="17">
        <f t="shared" si="0"/>
        <v>25.999999999999996</v>
      </c>
      <c r="AD13" s="25"/>
    </row>
    <row r="14" spans="1:30" s="8" customFormat="1" ht="20.100000000000001" customHeight="1" x14ac:dyDescent="0.3">
      <c r="A14" s="191">
        <f t="shared" si="23"/>
        <v>7</v>
      </c>
      <c r="B14" s="22" t="s">
        <v>94</v>
      </c>
      <c r="C14" s="23" t="s">
        <v>155</v>
      </c>
      <c r="D14" s="21"/>
      <c r="E14" s="84">
        <v>59</v>
      </c>
      <c r="F14" s="29">
        <f t="shared" si="24"/>
        <v>59</v>
      </c>
      <c r="G14" s="80">
        <f>F14*80%</f>
        <v>47.2</v>
      </c>
      <c r="H14" s="79">
        <f t="shared" si="1"/>
        <v>11.799999999999997</v>
      </c>
      <c r="I14" s="79">
        <f t="shared" si="2"/>
        <v>3.2070343725019987</v>
      </c>
      <c r="J14" s="79">
        <f t="shared" si="3"/>
        <v>3.2070343725019987</v>
      </c>
      <c r="K14" s="79">
        <f t="shared" si="4"/>
        <v>2.2637889688249402</v>
      </c>
      <c r="L14" s="79">
        <f t="shared" si="5"/>
        <v>3.2070343725019987</v>
      </c>
      <c r="M14" s="79">
        <f t="shared" si="6"/>
        <v>2.7542765787370107</v>
      </c>
      <c r="N14" s="79">
        <f t="shared" si="7"/>
        <v>2.5656274980015987</v>
      </c>
      <c r="O14" s="79">
        <f t="shared" si="8"/>
        <v>2.5656274980015987</v>
      </c>
      <c r="P14" s="79">
        <f t="shared" si="9"/>
        <v>2.7542765787370107</v>
      </c>
      <c r="Q14" s="79">
        <f t="shared" si="10"/>
        <v>2.2637889688249402</v>
      </c>
      <c r="R14" s="140">
        <f t="shared" si="11"/>
        <v>2.4524380495603517</v>
      </c>
      <c r="S14" s="79">
        <f t="shared" si="12"/>
        <v>2.1883293365307757</v>
      </c>
      <c r="T14" s="79">
        <f t="shared" si="13"/>
        <v>1.8110311750599519</v>
      </c>
      <c r="U14" s="140">
        <f t="shared" si="14"/>
        <v>2.5656274980015987</v>
      </c>
      <c r="V14" s="79">
        <f t="shared" si="15"/>
        <v>2.1883293365307757</v>
      </c>
      <c r="W14" s="79">
        <f t="shared" si="16"/>
        <v>2.2637889688249402</v>
      </c>
      <c r="X14" s="79">
        <f t="shared" si="17"/>
        <v>2.3769784172661872</v>
      </c>
      <c r="Y14" s="79">
        <f t="shared" si="18"/>
        <v>2.5656274980015987</v>
      </c>
      <c r="Z14" s="79">
        <f t="shared" si="19"/>
        <v>2.5656274980015987</v>
      </c>
      <c r="AA14" s="79">
        <f t="shared" si="20"/>
        <v>1.4337330135891289</v>
      </c>
      <c r="AB14" s="17">
        <f t="shared" si="0"/>
        <v>47.2</v>
      </c>
      <c r="AD14" s="25"/>
    </row>
    <row r="15" spans="1:30" s="8" customFormat="1" ht="20.100000000000001" customHeight="1" x14ac:dyDescent="0.3">
      <c r="A15" s="191">
        <f t="shared" si="22"/>
        <v>8</v>
      </c>
      <c r="B15" s="22" t="s">
        <v>93</v>
      </c>
      <c r="C15" s="23" t="s">
        <v>155</v>
      </c>
      <c r="D15" s="21"/>
      <c r="E15" s="84">
        <v>59</v>
      </c>
      <c r="F15" s="29">
        <f t="shared" si="24"/>
        <v>59</v>
      </c>
      <c r="G15" s="80">
        <f>F15*80%</f>
        <v>47.2</v>
      </c>
      <c r="H15" s="79">
        <f t="shared" si="1"/>
        <v>11.799999999999997</v>
      </c>
      <c r="I15" s="79">
        <f t="shared" si="2"/>
        <v>3.2070343725019987</v>
      </c>
      <c r="J15" s="79">
        <f t="shared" si="3"/>
        <v>3.2070343725019987</v>
      </c>
      <c r="K15" s="79">
        <f t="shared" si="4"/>
        <v>2.2637889688249402</v>
      </c>
      <c r="L15" s="79">
        <f t="shared" si="5"/>
        <v>3.2070343725019987</v>
      </c>
      <c r="M15" s="79">
        <f t="shared" si="6"/>
        <v>2.7542765787370107</v>
      </c>
      <c r="N15" s="79">
        <f t="shared" si="7"/>
        <v>2.5656274980015987</v>
      </c>
      <c r="O15" s="79">
        <f t="shared" si="8"/>
        <v>2.5656274980015987</v>
      </c>
      <c r="P15" s="79">
        <f t="shared" si="9"/>
        <v>2.7542765787370107</v>
      </c>
      <c r="Q15" s="79">
        <f t="shared" si="10"/>
        <v>2.2637889688249402</v>
      </c>
      <c r="R15" s="140">
        <f t="shared" si="11"/>
        <v>2.4524380495603517</v>
      </c>
      <c r="S15" s="79">
        <f t="shared" si="12"/>
        <v>2.1883293365307757</v>
      </c>
      <c r="T15" s="79">
        <f t="shared" si="13"/>
        <v>1.8110311750599519</v>
      </c>
      <c r="U15" s="140">
        <f t="shared" si="14"/>
        <v>2.5656274980015987</v>
      </c>
      <c r="V15" s="79">
        <f t="shared" si="15"/>
        <v>2.1883293365307757</v>
      </c>
      <c r="W15" s="79">
        <f t="shared" si="16"/>
        <v>2.2637889688249402</v>
      </c>
      <c r="X15" s="79">
        <f t="shared" si="17"/>
        <v>2.3769784172661872</v>
      </c>
      <c r="Y15" s="79">
        <f t="shared" si="18"/>
        <v>2.5656274980015987</v>
      </c>
      <c r="Z15" s="79">
        <f t="shared" si="19"/>
        <v>2.5656274980015987</v>
      </c>
      <c r="AA15" s="79">
        <f t="shared" si="20"/>
        <v>1.4337330135891289</v>
      </c>
      <c r="AB15" s="17">
        <f t="shared" si="0"/>
        <v>47.2</v>
      </c>
      <c r="AD15" s="25"/>
    </row>
    <row r="16" spans="1:30" s="8" customFormat="1" ht="20.100000000000001" customHeight="1" x14ac:dyDescent="0.3">
      <c r="A16" s="190">
        <v>9</v>
      </c>
      <c r="B16" s="22" t="s">
        <v>95</v>
      </c>
      <c r="C16" s="23" t="s">
        <v>155</v>
      </c>
      <c r="D16" s="21"/>
      <c r="E16" s="84">
        <v>209</v>
      </c>
      <c r="F16" s="29">
        <f t="shared" si="24"/>
        <v>209</v>
      </c>
      <c r="G16" s="80">
        <f>F16*80%</f>
        <v>167.20000000000002</v>
      </c>
      <c r="H16" s="79">
        <f t="shared" si="1"/>
        <v>41.799999999999983</v>
      </c>
      <c r="I16" s="79">
        <f t="shared" si="2"/>
        <v>11.36051159072742</v>
      </c>
      <c r="J16" s="79">
        <f t="shared" si="3"/>
        <v>11.36051159072742</v>
      </c>
      <c r="K16" s="79">
        <f t="shared" si="4"/>
        <v>8.0191846522781791</v>
      </c>
      <c r="L16" s="79">
        <f t="shared" si="5"/>
        <v>11.36051159072742</v>
      </c>
      <c r="M16" s="79">
        <f t="shared" si="6"/>
        <v>9.7566746602717842</v>
      </c>
      <c r="N16" s="79">
        <f t="shared" si="7"/>
        <v>9.0884092725819343</v>
      </c>
      <c r="O16" s="79">
        <f t="shared" si="8"/>
        <v>9.0884092725819343</v>
      </c>
      <c r="P16" s="79">
        <f t="shared" si="9"/>
        <v>9.7566746602717842</v>
      </c>
      <c r="Q16" s="79">
        <f t="shared" si="10"/>
        <v>8.0191846522781791</v>
      </c>
      <c r="R16" s="140">
        <f t="shared" si="11"/>
        <v>8.6874500399680255</v>
      </c>
      <c r="S16" s="79">
        <f t="shared" si="12"/>
        <v>7.751878497202239</v>
      </c>
      <c r="T16" s="79">
        <f t="shared" si="13"/>
        <v>6.4153477218225419</v>
      </c>
      <c r="U16" s="140">
        <f t="shared" si="14"/>
        <v>9.0884092725819343</v>
      </c>
      <c r="V16" s="79">
        <f t="shared" si="15"/>
        <v>7.751878497202239</v>
      </c>
      <c r="W16" s="79">
        <f t="shared" si="16"/>
        <v>8.0191846522781791</v>
      </c>
      <c r="X16" s="79">
        <f t="shared" si="17"/>
        <v>8.4201438848920862</v>
      </c>
      <c r="Y16" s="79">
        <f t="shared" si="18"/>
        <v>9.0884092725819343</v>
      </c>
      <c r="Z16" s="79">
        <f t="shared" si="19"/>
        <v>9.0884092725819343</v>
      </c>
      <c r="AA16" s="79">
        <f t="shared" si="20"/>
        <v>5.0788169464428465</v>
      </c>
      <c r="AB16" s="17">
        <f t="shared" si="0"/>
        <v>167.20000000000007</v>
      </c>
      <c r="AD16" s="25"/>
    </row>
    <row r="17" spans="1:30" s="155" customFormat="1" ht="20.100000000000001" hidden="1" customHeight="1" x14ac:dyDescent="0.3">
      <c r="A17" s="191">
        <f t="shared" ref="A17:A18" si="25">1+A16</f>
        <v>10</v>
      </c>
      <c r="B17" s="149" t="s">
        <v>183</v>
      </c>
      <c r="C17" s="150" t="s">
        <v>181</v>
      </c>
      <c r="D17" s="151"/>
      <c r="E17" s="151"/>
      <c r="F17" s="152">
        <f t="shared" si="24"/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D17" s="156"/>
    </row>
    <row r="18" spans="1:30" s="155" customFormat="1" ht="20.100000000000001" hidden="1" customHeight="1" x14ac:dyDescent="0.3">
      <c r="A18" s="191">
        <f t="shared" si="25"/>
        <v>11</v>
      </c>
      <c r="B18" s="149" t="s">
        <v>182</v>
      </c>
      <c r="C18" s="150" t="s">
        <v>181</v>
      </c>
      <c r="D18" s="151"/>
      <c r="E18" s="151"/>
      <c r="F18" s="152">
        <f t="shared" si="24"/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4"/>
      <c r="AD18" s="156"/>
    </row>
    <row r="19" spans="1:30" s="8" customFormat="1" ht="20.100000000000001" customHeight="1" x14ac:dyDescent="0.3">
      <c r="A19" s="191">
        <v>10</v>
      </c>
      <c r="B19" s="22" t="s">
        <v>156</v>
      </c>
      <c r="C19" s="23" t="s">
        <v>10</v>
      </c>
      <c r="D19" s="21"/>
      <c r="E19" s="84">
        <v>413</v>
      </c>
      <c r="F19" s="29">
        <f t="shared" si="24"/>
        <v>413</v>
      </c>
      <c r="G19" s="80">
        <f>F19*80%</f>
        <v>330.40000000000003</v>
      </c>
      <c r="H19" s="79">
        <f t="shared" ref="H19:H58" si="26">F19-G19</f>
        <v>82.599999999999966</v>
      </c>
      <c r="I19" s="79">
        <f t="shared" ref="I19:I40" si="27">85/1251*G19</f>
        <v>22.449240607513989</v>
      </c>
      <c r="J19" s="79">
        <f t="shared" ref="J19:J40" si="28">85/1251*G19</f>
        <v>22.449240607513989</v>
      </c>
      <c r="K19" s="79">
        <f t="shared" ref="K19:K40" si="29">60/1251*G19</f>
        <v>15.846522781774581</v>
      </c>
      <c r="L19" s="79">
        <f t="shared" ref="L19:L40" si="30">85/1251*G19</f>
        <v>22.449240607513989</v>
      </c>
      <c r="M19" s="79">
        <f t="shared" ref="M19:M40" si="31">73/1251*G19</f>
        <v>19.279936051159076</v>
      </c>
      <c r="N19" s="79">
        <f t="shared" ref="N19:N40" si="32">68/1251*G19</f>
        <v>17.959392486011193</v>
      </c>
      <c r="O19" s="79">
        <f t="shared" ref="O19:O40" si="33">68/1251*G19</f>
        <v>17.959392486011193</v>
      </c>
      <c r="P19" s="79">
        <f t="shared" ref="P19:P40" si="34">73/1251*G19</f>
        <v>19.279936051159076</v>
      </c>
      <c r="Q19" s="79">
        <f t="shared" ref="Q19:Q40" si="35">60/1251*G19</f>
        <v>15.846522781774581</v>
      </c>
      <c r="R19" s="140">
        <f t="shared" ref="R19:R40" si="36">65/1251*G19</f>
        <v>17.167066346922464</v>
      </c>
      <c r="S19" s="79">
        <f t="shared" ref="S19:S40" si="37">58/1251*G19</f>
        <v>15.318305355715429</v>
      </c>
      <c r="T19" s="79">
        <f t="shared" ref="T19:T40" si="38">48/1251*G19</f>
        <v>12.677218225419665</v>
      </c>
      <c r="U19" s="140">
        <f t="shared" ref="U19:U40" si="39">68/1251*G19</f>
        <v>17.959392486011193</v>
      </c>
      <c r="V19" s="79">
        <f t="shared" ref="V19:V40" si="40">58/1251*G19</f>
        <v>15.318305355715429</v>
      </c>
      <c r="W19" s="79">
        <f t="shared" ref="W19:W40" si="41">60/1251*G19</f>
        <v>15.846522781774581</v>
      </c>
      <c r="X19" s="79">
        <f t="shared" ref="X19:X40" si="42">63/1251*G19</f>
        <v>16.63884892086331</v>
      </c>
      <c r="Y19" s="79">
        <f t="shared" ref="Y19:Y40" si="43">68/1251*G19</f>
        <v>17.959392486011193</v>
      </c>
      <c r="Z19" s="79">
        <f t="shared" ref="Z19:Z40" si="44">68/1251*G19</f>
        <v>17.959392486011193</v>
      </c>
      <c r="AA19" s="79">
        <f t="shared" ref="AA19:AA40" si="45">38/1251*G19</f>
        <v>10.036131095123903</v>
      </c>
      <c r="AB19" s="17">
        <f t="shared" ref="AB19:AB58" si="46">SUM(I19:AA19)</f>
        <v>330.40000000000009</v>
      </c>
      <c r="AD19" s="25"/>
    </row>
    <row r="20" spans="1:30" s="8" customFormat="1" ht="20.100000000000001" customHeight="1" x14ac:dyDescent="0.3">
      <c r="A20" s="190">
        <v>11</v>
      </c>
      <c r="B20" s="22" t="s">
        <v>68</v>
      </c>
      <c r="C20" s="23" t="s">
        <v>10</v>
      </c>
      <c r="D20" s="21"/>
      <c r="E20" s="84">
        <v>2330</v>
      </c>
      <c r="F20" s="29">
        <f t="shared" si="24"/>
        <v>2330</v>
      </c>
      <c r="G20" s="80">
        <f>F20*50%</f>
        <v>1165</v>
      </c>
      <c r="H20" s="79">
        <f t="shared" si="26"/>
        <v>1165</v>
      </c>
      <c r="I20" s="79">
        <f t="shared" si="27"/>
        <v>79.156674660271776</v>
      </c>
      <c r="J20" s="79">
        <f t="shared" si="28"/>
        <v>79.156674660271776</v>
      </c>
      <c r="K20" s="79">
        <f t="shared" si="29"/>
        <v>55.875299760191844</v>
      </c>
      <c r="L20" s="79">
        <f t="shared" si="30"/>
        <v>79.156674660271776</v>
      </c>
      <c r="M20" s="79">
        <f t="shared" si="31"/>
        <v>67.981614708233423</v>
      </c>
      <c r="N20" s="79">
        <f t="shared" si="32"/>
        <v>63.325339728217422</v>
      </c>
      <c r="O20" s="79">
        <f t="shared" si="33"/>
        <v>63.325339728217422</v>
      </c>
      <c r="P20" s="79">
        <f t="shared" si="34"/>
        <v>67.981614708233423</v>
      </c>
      <c r="Q20" s="79">
        <f t="shared" si="35"/>
        <v>55.875299760191844</v>
      </c>
      <c r="R20" s="140">
        <f t="shared" si="36"/>
        <v>60.53157474020783</v>
      </c>
      <c r="S20" s="79">
        <f t="shared" si="37"/>
        <v>54.012789768185449</v>
      </c>
      <c r="T20" s="79">
        <f t="shared" si="38"/>
        <v>44.700239808153476</v>
      </c>
      <c r="U20" s="140">
        <f t="shared" si="39"/>
        <v>63.325339728217422</v>
      </c>
      <c r="V20" s="79">
        <f t="shared" si="40"/>
        <v>54.012789768185449</v>
      </c>
      <c r="W20" s="79">
        <f t="shared" si="41"/>
        <v>55.875299760191844</v>
      </c>
      <c r="X20" s="79">
        <f t="shared" si="42"/>
        <v>58.669064748201436</v>
      </c>
      <c r="Y20" s="79">
        <f t="shared" si="43"/>
        <v>63.325339728217422</v>
      </c>
      <c r="Z20" s="79">
        <f t="shared" si="44"/>
        <v>63.325339728217422</v>
      </c>
      <c r="AA20" s="79">
        <f t="shared" si="45"/>
        <v>35.387689848121504</v>
      </c>
      <c r="AB20" s="17">
        <f t="shared" si="46"/>
        <v>1165</v>
      </c>
      <c r="AD20" s="25"/>
    </row>
    <row r="21" spans="1:30" s="155" customFormat="1" ht="20.100000000000001" hidden="1" customHeight="1" x14ac:dyDescent="0.3">
      <c r="A21" s="191">
        <f t="shared" ref="A21" si="47">1+A20</f>
        <v>12</v>
      </c>
      <c r="B21" s="149" t="s">
        <v>203</v>
      </c>
      <c r="C21" s="150" t="s">
        <v>157</v>
      </c>
      <c r="D21" s="157"/>
      <c r="E21" s="157">
        <v>14</v>
      </c>
      <c r="F21" s="152">
        <f t="shared" si="24"/>
        <v>14</v>
      </c>
      <c r="G21" s="153">
        <f t="shared" ref="G21:G38" si="48">F21*80%</f>
        <v>11.200000000000001</v>
      </c>
      <c r="H21" s="153">
        <f t="shared" si="26"/>
        <v>2.7999999999999989</v>
      </c>
      <c r="I21" s="153">
        <f t="shared" si="27"/>
        <v>0.76099120703437251</v>
      </c>
      <c r="J21" s="153">
        <f t="shared" si="28"/>
        <v>0.76099120703437251</v>
      </c>
      <c r="K21" s="153">
        <f t="shared" si="29"/>
        <v>0.53717026378896893</v>
      </c>
      <c r="L21" s="153">
        <f t="shared" si="30"/>
        <v>0.76099120703437251</v>
      </c>
      <c r="M21" s="153">
        <f t="shared" si="31"/>
        <v>0.65355715427657879</v>
      </c>
      <c r="N21" s="153">
        <f t="shared" si="32"/>
        <v>0.60879296562749807</v>
      </c>
      <c r="O21" s="153">
        <f t="shared" si="33"/>
        <v>0.60879296562749807</v>
      </c>
      <c r="P21" s="153">
        <f t="shared" si="34"/>
        <v>0.65355715427657879</v>
      </c>
      <c r="Q21" s="153">
        <f t="shared" si="35"/>
        <v>0.53717026378896893</v>
      </c>
      <c r="R21" s="153">
        <f t="shared" si="36"/>
        <v>0.58193445243804964</v>
      </c>
      <c r="S21" s="153">
        <f t="shared" si="37"/>
        <v>0.51926458832933664</v>
      </c>
      <c r="T21" s="153">
        <f t="shared" si="38"/>
        <v>0.4297362110311751</v>
      </c>
      <c r="U21" s="153">
        <f t="shared" si="39"/>
        <v>0.60879296562749807</v>
      </c>
      <c r="V21" s="153">
        <f t="shared" si="40"/>
        <v>0.51926458832933664</v>
      </c>
      <c r="W21" s="153">
        <f t="shared" si="41"/>
        <v>0.53717026378896893</v>
      </c>
      <c r="X21" s="153">
        <f t="shared" si="42"/>
        <v>0.56402877697841736</v>
      </c>
      <c r="Y21" s="153">
        <f t="shared" si="43"/>
        <v>0.60879296562749807</v>
      </c>
      <c r="Z21" s="153">
        <f t="shared" si="44"/>
        <v>0.60879296562749807</v>
      </c>
      <c r="AA21" s="153">
        <f t="shared" si="45"/>
        <v>0.34020783373301361</v>
      </c>
      <c r="AB21" s="154">
        <f t="shared" si="46"/>
        <v>11.2</v>
      </c>
      <c r="AD21" s="156"/>
    </row>
    <row r="22" spans="1:30" s="8" customFormat="1" ht="20.100000000000001" customHeight="1" x14ac:dyDescent="0.3">
      <c r="A22" s="191">
        <v>12</v>
      </c>
      <c r="B22" s="82" t="s">
        <v>158</v>
      </c>
      <c r="C22" s="83" t="s">
        <v>33</v>
      </c>
      <c r="D22" s="84"/>
      <c r="E22" s="84">
        <v>477</v>
      </c>
      <c r="F22" s="29">
        <f t="shared" si="24"/>
        <v>477</v>
      </c>
      <c r="G22" s="80">
        <f>F22*100%</f>
        <v>477</v>
      </c>
      <c r="H22" s="79">
        <f t="shared" si="26"/>
        <v>0</v>
      </c>
      <c r="I22" s="79">
        <f t="shared" si="27"/>
        <v>32.410071942446045</v>
      </c>
      <c r="J22" s="79">
        <f t="shared" si="28"/>
        <v>32.410071942446045</v>
      </c>
      <c r="K22" s="79">
        <f t="shared" si="29"/>
        <v>22.877697841726619</v>
      </c>
      <c r="L22" s="79">
        <f t="shared" si="30"/>
        <v>32.410071942446045</v>
      </c>
      <c r="M22" s="79">
        <f t="shared" si="31"/>
        <v>27.834532374100721</v>
      </c>
      <c r="N22" s="79">
        <f t="shared" si="32"/>
        <v>25.928057553956833</v>
      </c>
      <c r="O22" s="79">
        <f t="shared" si="33"/>
        <v>25.928057553956833</v>
      </c>
      <c r="P22" s="79">
        <f t="shared" si="34"/>
        <v>27.834532374100721</v>
      </c>
      <c r="Q22" s="79">
        <f t="shared" si="35"/>
        <v>22.877697841726619</v>
      </c>
      <c r="R22" s="140">
        <f t="shared" si="36"/>
        <v>24.784172661870503</v>
      </c>
      <c r="S22" s="79">
        <f t="shared" si="37"/>
        <v>22.115107913669064</v>
      </c>
      <c r="T22" s="79">
        <f t="shared" si="38"/>
        <v>18.302158273381295</v>
      </c>
      <c r="U22" s="140">
        <f t="shared" si="39"/>
        <v>25.928057553956833</v>
      </c>
      <c r="V22" s="79">
        <f t="shared" si="40"/>
        <v>22.115107913669064</v>
      </c>
      <c r="W22" s="79">
        <f t="shared" si="41"/>
        <v>22.877697841726619</v>
      </c>
      <c r="X22" s="79">
        <f t="shared" si="42"/>
        <v>24.021582733812949</v>
      </c>
      <c r="Y22" s="79">
        <f t="shared" si="43"/>
        <v>25.928057553956833</v>
      </c>
      <c r="Z22" s="79">
        <f t="shared" si="44"/>
        <v>25.928057553956833</v>
      </c>
      <c r="AA22" s="79">
        <f t="shared" si="45"/>
        <v>14.489208633093526</v>
      </c>
      <c r="AB22" s="17">
        <f t="shared" si="46"/>
        <v>477</v>
      </c>
      <c r="AC22" s="25"/>
      <c r="AD22" s="25"/>
    </row>
    <row r="23" spans="1:30" s="8" customFormat="1" ht="20.100000000000001" customHeight="1" x14ac:dyDescent="0.3">
      <c r="A23" s="191">
        <f t="shared" si="22"/>
        <v>13</v>
      </c>
      <c r="B23" s="18" t="s">
        <v>159</v>
      </c>
      <c r="C23" s="19" t="s">
        <v>33</v>
      </c>
      <c r="D23" s="20">
        <v>320</v>
      </c>
      <c r="E23" s="84">
        <v>1891</v>
      </c>
      <c r="F23" s="29">
        <f t="shared" si="24"/>
        <v>2211</v>
      </c>
      <c r="G23" s="80">
        <f>F23*50%</f>
        <v>1105.5</v>
      </c>
      <c r="H23" s="79">
        <f t="shared" si="26"/>
        <v>1105.5</v>
      </c>
      <c r="I23" s="79">
        <f t="shared" si="27"/>
        <v>75.113908872901675</v>
      </c>
      <c r="J23" s="79">
        <f t="shared" si="28"/>
        <v>75.113908872901675</v>
      </c>
      <c r="K23" s="79">
        <f t="shared" si="29"/>
        <v>53.021582733812949</v>
      </c>
      <c r="L23" s="79">
        <f t="shared" si="30"/>
        <v>75.113908872901675</v>
      </c>
      <c r="M23" s="79">
        <f t="shared" si="31"/>
        <v>64.509592326139085</v>
      </c>
      <c r="N23" s="79">
        <f t="shared" si="32"/>
        <v>60.091127098321337</v>
      </c>
      <c r="O23" s="79">
        <f t="shared" si="33"/>
        <v>60.091127098321337</v>
      </c>
      <c r="P23" s="79">
        <f t="shared" si="34"/>
        <v>64.509592326139085</v>
      </c>
      <c r="Q23" s="79">
        <f t="shared" si="35"/>
        <v>53.021582733812949</v>
      </c>
      <c r="R23" s="140">
        <f t="shared" si="36"/>
        <v>57.440047961630697</v>
      </c>
      <c r="S23" s="79">
        <f t="shared" si="37"/>
        <v>51.254196642685855</v>
      </c>
      <c r="T23" s="79">
        <f t="shared" si="38"/>
        <v>42.417266187050359</v>
      </c>
      <c r="U23" s="140">
        <f t="shared" si="39"/>
        <v>60.091127098321337</v>
      </c>
      <c r="V23" s="79">
        <f t="shared" si="40"/>
        <v>51.254196642685855</v>
      </c>
      <c r="W23" s="79">
        <f t="shared" si="41"/>
        <v>53.021582733812949</v>
      </c>
      <c r="X23" s="79">
        <f t="shared" si="42"/>
        <v>55.672661870503596</v>
      </c>
      <c r="Y23" s="79">
        <f t="shared" si="43"/>
        <v>60.091127098321337</v>
      </c>
      <c r="Z23" s="79">
        <f t="shared" si="44"/>
        <v>60.091127098321337</v>
      </c>
      <c r="AA23" s="79">
        <f t="shared" si="45"/>
        <v>33.58033573141487</v>
      </c>
      <c r="AB23" s="17">
        <f t="shared" si="46"/>
        <v>1105.5</v>
      </c>
      <c r="AC23" s="25"/>
      <c r="AD23" s="25"/>
    </row>
    <row r="24" spans="1:30" s="8" customFormat="1" ht="20.100000000000001" customHeight="1" x14ac:dyDescent="0.3">
      <c r="A24" s="190">
        <v>14</v>
      </c>
      <c r="B24" s="82" t="s">
        <v>160</v>
      </c>
      <c r="C24" s="83" t="s">
        <v>33</v>
      </c>
      <c r="D24" s="84"/>
      <c r="E24" s="84">
        <v>331</v>
      </c>
      <c r="F24" s="29">
        <f t="shared" si="24"/>
        <v>331</v>
      </c>
      <c r="G24" s="80">
        <f t="shared" si="48"/>
        <v>264.8</v>
      </c>
      <c r="H24" s="79">
        <f t="shared" si="26"/>
        <v>66.199999999999989</v>
      </c>
      <c r="I24" s="79">
        <f t="shared" si="27"/>
        <v>17.992006394884093</v>
      </c>
      <c r="J24" s="79">
        <f t="shared" si="28"/>
        <v>17.992006394884093</v>
      </c>
      <c r="K24" s="79">
        <f t="shared" si="29"/>
        <v>12.700239808153478</v>
      </c>
      <c r="L24" s="79">
        <f t="shared" si="30"/>
        <v>17.992006394884093</v>
      </c>
      <c r="M24" s="79">
        <f t="shared" si="31"/>
        <v>15.451958433253399</v>
      </c>
      <c r="N24" s="79">
        <f t="shared" si="32"/>
        <v>14.393605115907274</v>
      </c>
      <c r="O24" s="79">
        <f t="shared" si="33"/>
        <v>14.393605115907274</v>
      </c>
      <c r="P24" s="79">
        <f t="shared" si="34"/>
        <v>15.451958433253399</v>
      </c>
      <c r="Q24" s="79">
        <f t="shared" si="35"/>
        <v>12.700239808153478</v>
      </c>
      <c r="R24" s="140">
        <f t="shared" si="36"/>
        <v>13.758593125499601</v>
      </c>
      <c r="S24" s="79">
        <f t="shared" si="37"/>
        <v>12.276898481215028</v>
      </c>
      <c r="T24" s="79">
        <f t="shared" si="38"/>
        <v>10.160191846522782</v>
      </c>
      <c r="U24" s="140">
        <f t="shared" si="39"/>
        <v>14.393605115907274</v>
      </c>
      <c r="V24" s="79">
        <f t="shared" si="40"/>
        <v>12.276898481215028</v>
      </c>
      <c r="W24" s="79">
        <f t="shared" si="41"/>
        <v>12.700239808153478</v>
      </c>
      <c r="X24" s="79">
        <f t="shared" si="42"/>
        <v>13.335251798561151</v>
      </c>
      <c r="Y24" s="79">
        <f t="shared" si="43"/>
        <v>14.393605115907274</v>
      </c>
      <c r="Z24" s="79">
        <f t="shared" si="44"/>
        <v>14.393605115907274</v>
      </c>
      <c r="AA24" s="79">
        <f t="shared" si="45"/>
        <v>8.0434852118305358</v>
      </c>
      <c r="AB24" s="17">
        <f t="shared" si="46"/>
        <v>264.8</v>
      </c>
      <c r="AC24" s="25"/>
      <c r="AD24" s="25"/>
    </row>
    <row r="25" spans="1:30" s="8" customFormat="1" ht="20.100000000000001" customHeight="1" x14ac:dyDescent="0.3">
      <c r="A25" s="191">
        <f t="shared" ref="A25:A26" si="49">1+A24</f>
        <v>15</v>
      </c>
      <c r="B25" s="82" t="s">
        <v>161</v>
      </c>
      <c r="C25" s="83" t="s">
        <v>33</v>
      </c>
      <c r="D25" s="84"/>
      <c r="E25" s="84">
        <v>900</v>
      </c>
      <c r="F25" s="29">
        <f t="shared" si="24"/>
        <v>900</v>
      </c>
      <c r="G25" s="80">
        <f t="shared" si="48"/>
        <v>720</v>
      </c>
      <c r="H25" s="79">
        <f t="shared" si="26"/>
        <v>180</v>
      </c>
      <c r="I25" s="79">
        <f t="shared" si="27"/>
        <v>48.920863309352519</v>
      </c>
      <c r="J25" s="79">
        <f t="shared" si="28"/>
        <v>48.920863309352519</v>
      </c>
      <c r="K25" s="79">
        <f t="shared" si="29"/>
        <v>34.532374100719423</v>
      </c>
      <c r="L25" s="79">
        <f t="shared" si="30"/>
        <v>48.920863309352519</v>
      </c>
      <c r="M25" s="79">
        <f t="shared" si="31"/>
        <v>42.014388489208635</v>
      </c>
      <c r="N25" s="79">
        <f t="shared" si="32"/>
        <v>39.136690647482013</v>
      </c>
      <c r="O25" s="79">
        <f t="shared" si="33"/>
        <v>39.136690647482013</v>
      </c>
      <c r="P25" s="79">
        <f t="shared" si="34"/>
        <v>42.014388489208635</v>
      </c>
      <c r="Q25" s="79">
        <f t="shared" si="35"/>
        <v>34.532374100719423</v>
      </c>
      <c r="R25" s="140">
        <f t="shared" si="36"/>
        <v>37.410071942446045</v>
      </c>
      <c r="S25" s="79">
        <f t="shared" si="37"/>
        <v>33.381294964028775</v>
      </c>
      <c r="T25" s="79">
        <f t="shared" si="38"/>
        <v>27.625899280575538</v>
      </c>
      <c r="U25" s="140">
        <f t="shared" si="39"/>
        <v>39.136690647482013</v>
      </c>
      <c r="V25" s="79">
        <f t="shared" si="40"/>
        <v>33.381294964028775</v>
      </c>
      <c r="W25" s="79">
        <f t="shared" si="41"/>
        <v>34.532374100719423</v>
      </c>
      <c r="X25" s="79">
        <f t="shared" si="42"/>
        <v>36.258992805755398</v>
      </c>
      <c r="Y25" s="79">
        <f t="shared" si="43"/>
        <v>39.136690647482013</v>
      </c>
      <c r="Z25" s="79">
        <f t="shared" si="44"/>
        <v>39.136690647482013</v>
      </c>
      <c r="AA25" s="79">
        <f t="shared" si="45"/>
        <v>21.870503597122301</v>
      </c>
      <c r="AB25" s="17">
        <f t="shared" si="46"/>
        <v>720</v>
      </c>
      <c r="AC25" s="25"/>
      <c r="AD25" s="25"/>
    </row>
    <row r="26" spans="1:30" s="155" customFormat="1" ht="20.100000000000001" hidden="1" customHeight="1" x14ac:dyDescent="0.3">
      <c r="A26" s="191">
        <f t="shared" si="49"/>
        <v>16</v>
      </c>
      <c r="B26" s="149" t="s">
        <v>98</v>
      </c>
      <c r="C26" s="150" t="s">
        <v>10</v>
      </c>
      <c r="D26" s="157"/>
      <c r="E26" s="157">
        <v>13000</v>
      </c>
      <c r="F26" s="152">
        <f t="shared" si="24"/>
        <v>13000</v>
      </c>
      <c r="G26" s="153">
        <f t="shared" si="48"/>
        <v>10400</v>
      </c>
      <c r="H26" s="153">
        <f t="shared" si="26"/>
        <v>2600</v>
      </c>
      <c r="I26" s="153">
        <f t="shared" si="27"/>
        <v>706.63469224620303</v>
      </c>
      <c r="J26" s="153">
        <f t="shared" si="28"/>
        <v>706.63469224620303</v>
      </c>
      <c r="K26" s="153">
        <f t="shared" si="29"/>
        <v>498.80095923261393</v>
      </c>
      <c r="L26" s="153">
        <f t="shared" si="30"/>
        <v>706.63469224620303</v>
      </c>
      <c r="M26" s="153">
        <f t="shared" si="31"/>
        <v>606.8745003996803</v>
      </c>
      <c r="N26" s="153">
        <f t="shared" si="32"/>
        <v>565.3077537969624</v>
      </c>
      <c r="O26" s="153">
        <f t="shared" si="33"/>
        <v>565.3077537969624</v>
      </c>
      <c r="P26" s="153">
        <f t="shared" si="34"/>
        <v>606.8745003996803</v>
      </c>
      <c r="Q26" s="153">
        <f t="shared" si="35"/>
        <v>498.80095923261393</v>
      </c>
      <c r="R26" s="153">
        <f t="shared" si="36"/>
        <v>540.36770583533166</v>
      </c>
      <c r="S26" s="153">
        <f t="shared" si="37"/>
        <v>482.17426059152677</v>
      </c>
      <c r="T26" s="153">
        <f t="shared" si="38"/>
        <v>399.04076738609109</v>
      </c>
      <c r="U26" s="153">
        <f t="shared" si="39"/>
        <v>565.3077537969624</v>
      </c>
      <c r="V26" s="153">
        <f t="shared" si="40"/>
        <v>482.17426059152677</v>
      </c>
      <c r="W26" s="153">
        <f t="shared" si="41"/>
        <v>498.80095923261393</v>
      </c>
      <c r="X26" s="153">
        <f t="shared" si="42"/>
        <v>523.74100719424462</v>
      </c>
      <c r="Y26" s="153">
        <f t="shared" si="43"/>
        <v>565.3077537969624</v>
      </c>
      <c r="Z26" s="153">
        <f t="shared" si="44"/>
        <v>565.3077537969624</v>
      </c>
      <c r="AA26" s="153">
        <f t="shared" si="45"/>
        <v>315.90727418065546</v>
      </c>
      <c r="AB26" s="154">
        <f t="shared" si="46"/>
        <v>10400</v>
      </c>
      <c r="AD26" s="156"/>
    </row>
    <row r="27" spans="1:30" s="8" customFormat="1" ht="20.100000000000001" customHeight="1" x14ac:dyDescent="0.3">
      <c r="A27" s="191">
        <v>16</v>
      </c>
      <c r="B27" s="22" t="s">
        <v>6</v>
      </c>
      <c r="C27" s="23" t="s">
        <v>10</v>
      </c>
      <c r="D27" s="21"/>
      <c r="E27" s="84">
        <v>609</v>
      </c>
      <c r="F27" s="29">
        <f t="shared" si="24"/>
        <v>609</v>
      </c>
      <c r="G27" s="80">
        <f>F27*50%</f>
        <v>304.5</v>
      </c>
      <c r="H27" s="79">
        <f t="shared" si="26"/>
        <v>304.5</v>
      </c>
      <c r="I27" s="79">
        <f t="shared" si="27"/>
        <v>20.689448441247002</v>
      </c>
      <c r="J27" s="79">
        <f t="shared" si="28"/>
        <v>20.689448441247002</v>
      </c>
      <c r="K27" s="79">
        <f t="shared" si="29"/>
        <v>14.60431654676259</v>
      </c>
      <c r="L27" s="79">
        <f t="shared" si="30"/>
        <v>20.689448441247002</v>
      </c>
      <c r="M27" s="79">
        <f t="shared" si="31"/>
        <v>17.768585131894486</v>
      </c>
      <c r="N27" s="79">
        <f t="shared" si="32"/>
        <v>16.5515587529976</v>
      </c>
      <c r="O27" s="79">
        <f t="shared" si="33"/>
        <v>16.5515587529976</v>
      </c>
      <c r="P27" s="79">
        <f t="shared" si="34"/>
        <v>17.768585131894486</v>
      </c>
      <c r="Q27" s="79">
        <f t="shared" si="35"/>
        <v>14.60431654676259</v>
      </c>
      <c r="R27" s="140">
        <f t="shared" si="36"/>
        <v>15.821342925659472</v>
      </c>
      <c r="S27" s="79">
        <f t="shared" si="37"/>
        <v>14.117505995203837</v>
      </c>
      <c r="T27" s="79">
        <f t="shared" si="38"/>
        <v>11.68345323741007</v>
      </c>
      <c r="U27" s="140">
        <f t="shared" si="39"/>
        <v>16.5515587529976</v>
      </c>
      <c r="V27" s="79">
        <f t="shared" si="40"/>
        <v>14.117505995203837</v>
      </c>
      <c r="W27" s="79">
        <f t="shared" si="41"/>
        <v>14.60431654676259</v>
      </c>
      <c r="X27" s="79">
        <f t="shared" si="42"/>
        <v>15.33453237410072</v>
      </c>
      <c r="Y27" s="79">
        <f t="shared" si="43"/>
        <v>16.5515587529976</v>
      </c>
      <c r="Z27" s="79">
        <f t="shared" si="44"/>
        <v>16.5515587529976</v>
      </c>
      <c r="AA27" s="79">
        <f t="shared" si="45"/>
        <v>9.2494004796163072</v>
      </c>
      <c r="AB27" s="17">
        <f t="shared" si="46"/>
        <v>304.50000000000006</v>
      </c>
      <c r="AD27" s="25"/>
    </row>
    <row r="28" spans="1:30" s="8" customFormat="1" ht="20.100000000000001" customHeight="1" x14ac:dyDescent="0.3">
      <c r="A28" s="190">
        <v>17</v>
      </c>
      <c r="B28" s="22" t="s">
        <v>86</v>
      </c>
      <c r="C28" s="23" t="s">
        <v>9</v>
      </c>
      <c r="D28" s="21"/>
      <c r="E28" s="84">
        <v>30</v>
      </c>
      <c r="F28" s="29">
        <f t="shared" si="24"/>
        <v>30</v>
      </c>
      <c r="G28" s="80">
        <f>F28*100%</f>
        <v>30</v>
      </c>
      <c r="H28" s="79">
        <f t="shared" si="26"/>
        <v>0</v>
      </c>
      <c r="I28" s="79">
        <f t="shared" si="27"/>
        <v>2.0383693045563547</v>
      </c>
      <c r="J28" s="79">
        <f t="shared" si="28"/>
        <v>2.0383693045563547</v>
      </c>
      <c r="K28" s="79">
        <f t="shared" si="29"/>
        <v>1.4388489208633093</v>
      </c>
      <c r="L28" s="79">
        <f t="shared" si="30"/>
        <v>2.0383693045563547</v>
      </c>
      <c r="M28" s="79">
        <f t="shared" si="31"/>
        <v>1.750599520383693</v>
      </c>
      <c r="N28" s="79">
        <f t="shared" si="32"/>
        <v>1.6306954436450838</v>
      </c>
      <c r="O28" s="79">
        <f t="shared" si="33"/>
        <v>1.6306954436450838</v>
      </c>
      <c r="P28" s="79">
        <f t="shared" si="34"/>
        <v>1.750599520383693</v>
      </c>
      <c r="Q28" s="79">
        <f t="shared" si="35"/>
        <v>1.4388489208633093</v>
      </c>
      <c r="R28" s="140">
        <f t="shared" si="36"/>
        <v>1.5587529976019183</v>
      </c>
      <c r="S28" s="79">
        <f t="shared" si="37"/>
        <v>1.3908872901678657</v>
      </c>
      <c r="T28" s="79">
        <f t="shared" si="38"/>
        <v>1.1510791366906474</v>
      </c>
      <c r="U28" s="140">
        <f t="shared" si="39"/>
        <v>1.6306954436450838</v>
      </c>
      <c r="V28" s="79">
        <f t="shared" si="40"/>
        <v>1.3908872901678657</v>
      </c>
      <c r="W28" s="79">
        <f t="shared" si="41"/>
        <v>1.4388489208633093</v>
      </c>
      <c r="X28" s="79">
        <f t="shared" si="42"/>
        <v>1.5107913669064748</v>
      </c>
      <c r="Y28" s="79">
        <f t="shared" si="43"/>
        <v>1.6306954436450838</v>
      </c>
      <c r="Z28" s="79">
        <f t="shared" si="44"/>
        <v>1.6306954436450838</v>
      </c>
      <c r="AA28" s="79">
        <f t="shared" si="45"/>
        <v>0.91127098321342925</v>
      </c>
      <c r="AB28" s="17">
        <f t="shared" si="46"/>
        <v>29.999999999999996</v>
      </c>
      <c r="AD28" s="25"/>
    </row>
    <row r="29" spans="1:30" s="8" customFormat="1" ht="20.100000000000001" customHeight="1" x14ac:dyDescent="0.3">
      <c r="A29" s="191">
        <f t="shared" ref="A29:A30" si="50">1+A28</f>
        <v>18</v>
      </c>
      <c r="B29" s="22" t="s">
        <v>84</v>
      </c>
      <c r="C29" s="23" t="s">
        <v>9</v>
      </c>
      <c r="D29" s="21"/>
      <c r="E29" s="84">
        <v>127</v>
      </c>
      <c r="F29" s="29">
        <f t="shared" si="24"/>
        <v>127</v>
      </c>
      <c r="G29" s="80">
        <f>F29*100%</f>
        <v>127</v>
      </c>
      <c r="H29" s="79">
        <f t="shared" si="26"/>
        <v>0</v>
      </c>
      <c r="I29" s="79">
        <f t="shared" si="27"/>
        <v>8.6290967226219024</v>
      </c>
      <c r="J29" s="79">
        <f t="shared" si="28"/>
        <v>8.6290967226219024</v>
      </c>
      <c r="K29" s="79">
        <f t="shared" si="29"/>
        <v>6.0911270983213432</v>
      </c>
      <c r="L29" s="79">
        <f t="shared" si="30"/>
        <v>8.6290967226219024</v>
      </c>
      <c r="M29" s="79">
        <f t="shared" si="31"/>
        <v>7.4108713029576343</v>
      </c>
      <c r="N29" s="79">
        <f t="shared" si="32"/>
        <v>6.9032773780975214</v>
      </c>
      <c r="O29" s="79">
        <f t="shared" si="33"/>
        <v>6.9032773780975214</v>
      </c>
      <c r="P29" s="79">
        <f t="shared" si="34"/>
        <v>7.4108713029576343</v>
      </c>
      <c r="Q29" s="79">
        <f t="shared" si="35"/>
        <v>6.0911270983213432</v>
      </c>
      <c r="R29" s="140">
        <f t="shared" si="36"/>
        <v>6.5987210231814544</v>
      </c>
      <c r="S29" s="79">
        <f t="shared" si="37"/>
        <v>5.8880895283772983</v>
      </c>
      <c r="T29" s="79">
        <f t="shared" si="38"/>
        <v>4.8729016786570742</v>
      </c>
      <c r="U29" s="140">
        <f t="shared" si="39"/>
        <v>6.9032773780975214</v>
      </c>
      <c r="V29" s="79">
        <f t="shared" si="40"/>
        <v>5.8880895283772983</v>
      </c>
      <c r="W29" s="79">
        <f t="shared" si="41"/>
        <v>6.0911270983213432</v>
      </c>
      <c r="X29" s="79">
        <f t="shared" si="42"/>
        <v>6.3956834532374103</v>
      </c>
      <c r="Y29" s="79">
        <f t="shared" si="43"/>
        <v>6.9032773780975214</v>
      </c>
      <c r="Z29" s="79">
        <f t="shared" si="44"/>
        <v>6.9032773780975214</v>
      </c>
      <c r="AA29" s="79">
        <f t="shared" si="45"/>
        <v>3.8577138289368507</v>
      </c>
      <c r="AB29" s="17">
        <f t="shared" si="46"/>
        <v>126.99999999999999</v>
      </c>
      <c r="AD29" s="25"/>
    </row>
    <row r="30" spans="1:30" s="8" customFormat="1" ht="20.100000000000001" customHeight="1" x14ac:dyDescent="0.3">
      <c r="A30" s="191">
        <f t="shared" si="50"/>
        <v>19</v>
      </c>
      <c r="B30" s="22" t="s">
        <v>85</v>
      </c>
      <c r="C30" s="23" t="s">
        <v>9</v>
      </c>
      <c r="D30" s="21"/>
      <c r="E30" s="84">
        <v>75</v>
      </c>
      <c r="F30" s="29">
        <f t="shared" si="24"/>
        <v>75</v>
      </c>
      <c r="G30" s="80">
        <f>F30*100%</f>
        <v>75</v>
      </c>
      <c r="H30" s="79">
        <f t="shared" si="26"/>
        <v>0</v>
      </c>
      <c r="I30" s="79">
        <f t="shared" si="27"/>
        <v>5.0959232613908876</v>
      </c>
      <c r="J30" s="79">
        <f t="shared" si="28"/>
        <v>5.0959232613908876</v>
      </c>
      <c r="K30" s="79">
        <f t="shared" si="29"/>
        <v>3.5971223021582732</v>
      </c>
      <c r="L30" s="79">
        <f t="shared" si="30"/>
        <v>5.0959232613908876</v>
      </c>
      <c r="M30" s="79">
        <f t="shared" si="31"/>
        <v>4.3764988009592329</v>
      </c>
      <c r="N30" s="79">
        <f t="shared" si="32"/>
        <v>4.0767386091127094</v>
      </c>
      <c r="O30" s="79">
        <f t="shared" si="33"/>
        <v>4.0767386091127094</v>
      </c>
      <c r="P30" s="79">
        <f t="shared" si="34"/>
        <v>4.3764988009592329</v>
      </c>
      <c r="Q30" s="79">
        <f t="shared" si="35"/>
        <v>3.5971223021582732</v>
      </c>
      <c r="R30" s="140">
        <f t="shared" si="36"/>
        <v>3.8968824940047959</v>
      </c>
      <c r="S30" s="79">
        <f t="shared" si="37"/>
        <v>3.4772182254196644</v>
      </c>
      <c r="T30" s="79">
        <f t="shared" si="38"/>
        <v>2.8776978417266186</v>
      </c>
      <c r="U30" s="140">
        <f t="shared" si="39"/>
        <v>4.0767386091127094</v>
      </c>
      <c r="V30" s="79">
        <f t="shared" si="40"/>
        <v>3.4772182254196644</v>
      </c>
      <c r="W30" s="79">
        <f t="shared" si="41"/>
        <v>3.5971223021582732</v>
      </c>
      <c r="X30" s="79">
        <f t="shared" si="42"/>
        <v>3.7769784172661871</v>
      </c>
      <c r="Y30" s="79">
        <f t="shared" si="43"/>
        <v>4.0767386091127094</v>
      </c>
      <c r="Z30" s="79">
        <f t="shared" si="44"/>
        <v>4.0767386091127094</v>
      </c>
      <c r="AA30" s="79">
        <f t="shared" si="45"/>
        <v>2.2781774580335732</v>
      </c>
      <c r="AB30" s="17">
        <f t="shared" si="46"/>
        <v>74.999999999999986</v>
      </c>
      <c r="AD30" s="25"/>
    </row>
    <row r="31" spans="1:30" s="8" customFormat="1" ht="20.100000000000001" customHeight="1" x14ac:dyDescent="0.3">
      <c r="A31" s="191">
        <f t="shared" si="22"/>
        <v>20</v>
      </c>
      <c r="B31" s="22" t="s">
        <v>114</v>
      </c>
      <c r="C31" s="23" t="s">
        <v>124</v>
      </c>
      <c r="D31" s="21"/>
      <c r="E31" s="84">
        <v>87</v>
      </c>
      <c r="F31" s="29">
        <f t="shared" si="24"/>
        <v>87</v>
      </c>
      <c r="G31" s="80">
        <f>F31*80%</f>
        <v>69.600000000000009</v>
      </c>
      <c r="H31" s="79">
        <f t="shared" si="26"/>
        <v>17.399999999999991</v>
      </c>
      <c r="I31" s="79">
        <f t="shared" si="27"/>
        <v>4.7290167865707442</v>
      </c>
      <c r="J31" s="79">
        <f t="shared" si="28"/>
        <v>4.7290167865707442</v>
      </c>
      <c r="K31" s="79">
        <f t="shared" si="29"/>
        <v>3.3381294964028783</v>
      </c>
      <c r="L31" s="79">
        <f t="shared" si="30"/>
        <v>4.7290167865707442</v>
      </c>
      <c r="M31" s="79">
        <f t="shared" si="31"/>
        <v>4.0613908872901687</v>
      </c>
      <c r="N31" s="79">
        <f t="shared" si="32"/>
        <v>3.7832134292565951</v>
      </c>
      <c r="O31" s="79">
        <f t="shared" si="33"/>
        <v>3.7832134292565951</v>
      </c>
      <c r="P31" s="79">
        <f t="shared" si="34"/>
        <v>4.0613908872901687</v>
      </c>
      <c r="Q31" s="79">
        <f t="shared" si="35"/>
        <v>3.3381294964028783</v>
      </c>
      <c r="R31" s="140">
        <f t="shared" si="36"/>
        <v>3.616306954436451</v>
      </c>
      <c r="S31" s="79">
        <f t="shared" si="37"/>
        <v>3.2268585131894487</v>
      </c>
      <c r="T31" s="79">
        <f t="shared" si="38"/>
        <v>2.6705035971223023</v>
      </c>
      <c r="U31" s="140">
        <f t="shared" si="39"/>
        <v>3.7832134292565951</v>
      </c>
      <c r="V31" s="79">
        <f t="shared" si="40"/>
        <v>3.2268585131894487</v>
      </c>
      <c r="W31" s="79">
        <f t="shared" si="41"/>
        <v>3.3381294964028783</v>
      </c>
      <c r="X31" s="79">
        <f t="shared" si="42"/>
        <v>3.5050359712230219</v>
      </c>
      <c r="Y31" s="79">
        <f t="shared" si="43"/>
        <v>3.7832134292565951</v>
      </c>
      <c r="Z31" s="79">
        <f t="shared" si="44"/>
        <v>3.7832134292565951</v>
      </c>
      <c r="AA31" s="79">
        <f t="shared" si="45"/>
        <v>2.1141486810551564</v>
      </c>
      <c r="AB31" s="17">
        <f t="shared" si="46"/>
        <v>69.600000000000023</v>
      </c>
      <c r="AD31" s="25"/>
    </row>
    <row r="32" spans="1:30" s="8" customFormat="1" ht="20.100000000000001" customHeight="1" x14ac:dyDescent="0.3">
      <c r="A32" s="190">
        <v>21</v>
      </c>
      <c r="B32" s="18" t="s">
        <v>8</v>
      </c>
      <c r="C32" s="19" t="s">
        <v>9</v>
      </c>
      <c r="D32" s="20">
        <v>10</v>
      </c>
      <c r="E32" s="84">
        <v>79</v>
      </c>
      <c r="F32" s="29">
        <f t="shared" si="24"/>
        <v>89</v>
      </c>
      <c r="G32" s="80">
        <f>F32*50%</f>
        <v>44.5</v>
      </c>
      <c r="H32" s="79">
        <f t="shared" si="26"/>
        <v>44.5</v>
      </c>
      <c r="I32" s="79">
        <f t="shared" si="27"/>
        <v>3.0235811350919266</v>
      </c>
      <c r="J32" s="79">
        <f t="shared" si="28"/>
        <v>3.0235811350919266</v>
      </c>
      <c r="K32" s="79">
        <f t="shared" si="29"/>
        <v>2.1342925659472423</v>
      </c>
      <c r="L32" s="79">
        <f t="shared" si="30"/>
        <v>3.0235811350919266</v>
      </c>
      <c r="M32" s="79">
        <f t="shared" si="31"/>
        <v>2.5967226219024782</v>
      </c>
      <c r="N32" s="79">
        <f t="shared" si="32"/>
        <v>2.4188649080735409</v>
      </c>
      <c r="O32" s="79">
        <f t="shared" si="33"/>
        <v>2.4188649080735409</v>
      </c>
      <c r="P32" s="79">
        <f t="shared" si="34"/>
        <v>2.5967226219024782</v>
      </c>
      <c r="Q32" s="79">
        <f t="shared" si="35"/>
        <v>2.1342925659472423</v>
      </c>
      <c r="R32" s="140">
        <f t="shared" si="36"/>
        <v>2.312150279776179</v>
      </c>
      <c r="S32" s="79">
        <f t="shared" si="37"/>
        <v>2.0631494804156674</v>
      </c>
      <c r="T32" s="79">
        <f t="shared" si="38"/>
        <v>1.7074340527577936</v>
      </c>
      <c r="U32" s="140">
        <f t="shared" si="39"/>
        <v>2.4188649080735409</v>
      </c>
      <c r="V32" s="79">
        <f t="shared" si="40"/>
        <v>2.0631494804156674</v>
      </c>
      <c r="W32" s="79">
        <f t="shared" si="41"/>
        <v>2.1342925659472423</v>
      </c>
      <c r="X32" s="79">
        <f t="shared" si="42"/>
        <v>2.2410071942446042</v>
      </c>
      <c r="Y32" s="79">
        <f t="shared" si="43"/>
        <v>2.4188649080735409</v>
      </c>
      <c r="Z32" s="79">
        <f t="shared" si="44"/>
        <v>2.4188649080735409</v>
      </c>
      <c r="AA32" s="79">
        <f t="shared" si="45"/>
        <v>1.35171862509992</v>
      </c>
      <c r="AB32" s="17">
        <f t="shared" si="46"/>
        <v>44.5</v>
      </c>
      <c r="AD32" s="25"/>
    </row>
    <row r="33" spans="1:30" s="86" customFormat="1" ht="20.100000000000001" customHeight="1" x14ac:dyDescent="0.3">
      <c r="A33" s="191">
        <f t="shared" ref="A33:A34" si="51">1+A32</f>
        <v>22</v>
      </c>
      <c r="B33" s="18" t="s">
        <v>96</v>
      </c>
      <c r="C33" s="19" t="s">
        <v>10</v>
      </c>
      <c r="D33" s="20">
        <v>500</v>
      </c>
      <c r="E33" s="84"/>
      <c r="F33" s="29">
        <f t="shared" si="24"/>
        <v>500</v>
      </c>
      <c r="G33" s="80">
        <f>F33*50%</f>
        <v>250</v>
      </c>
      <c r="H33" s="79">
        <f t="shared" si="26"/>
        <v>250</v>
      </c>
      <c r="I33" s="79">
        <f t="shared" si="27"/>
        <v>16.986410871302958</v>
      </c>
      <c r="J33" s="79">
        <f t="shared" si="28"/>
        <v>16.986410871302958</v>
      </c>
      <c r="K33" s="79">
        <f t="shared" si="29"/>
        <v>11.990407673860911</v>
      </c>
      <c r="L33" s="79">
        <f t="shared" si="30"/>
        <v>16.986410871302958</v>
      </c>
      <c r="M33" s="79">
        <f t="shared" si="31"/>
        <v>14.588329336530776</v>
      </c>
      <c r="N33" s="79">
        <f t="shared" si="32"/>
        <v>13.589128697042366</v>
      </c>
      <c r="O33" s="79">
        <f t="shared" si="33"/>
        <v>13.589128697042366</v>
      </c>
      <c r="P33" s="79">
        <f t="shared" si="34"/>
        <v>14.588329336530776</v>
      </c>
      <c r="Q33" s="79">
        <f t="shared" si="35"/>
        <v>11.990407673860911</v>
      </c>
      <c r="R33" s="140">
        <f t="shared" si="36"/>
        <v>12.98960831334932</v>
      </c>
      <c r="S33" s="79">
        <f t="shared" si="37"/>
        <v>11.590727418065548</v>
      </c>
      <c r="T33" s="79">
        <f t="shared" si="38"/>
        <v>9.592326139088728</v>
      </c>
      <c r="U33" s="140">
        <f t="shared" si="39"/>
        <v>13.589128697042366</v>
      </c>
      <c r="V33" s="79">
        <f t="shared" si="40"/>
        <v>11.590727418065548</v>
      </c>
      <c r="W33" s="79">
        <f t="shared" si="41"/>
        <v>11.990407673860911</v>
      </c>
      <c r="X33" s="79">
        <f t="shared" si="42"/>
        <v>12.589928057553957</v>
      </c>
      <c r="Y33" s="79">
        <f t="shared" si="43"/>
        <v>13.589128697042366</v>
      </c>
      <c r="Z33" s="79">
        <f t="shared" si="44"/>
        <v>13.589128697042366</v>
      </c>
      <c r="AA33" s="79">
        <f t="shared" si="45"/>
        <v>7.5939248601119109</v>
      </c>
      <c r="AB33" s="17">
        <f t="shared" si="46"/>
        <v>249.99999999999994</v>
      </c>
      <c r="AD33" s="87"/>
    </row>
    <row r="34" spans="1:30" s="86" customFormat="1" ht="20.100000000000001" customHeight="1" x14ac:dyDescent="0.3">
      <c r="A34" s="191">
        <f t="shared" si="51"/>
        <v>23</v>
      </c>
      <c r="B34" s="82" t="s">
        <v>162</v>
      </c>
      <c r="C34" s="83" t="s">
        <v>10</v>
      </c>
      <c r="D34" s="84"/>
      <c r="E34" s="84">
        <v>122</v>
      </c>
      <c r="F34" s="29">
        <f t="shared" si="24"/>
        <v>122</v>
      </c>
      <c r="G34" s="80">
        <f t="shared" si="48"/>
        <v>97.600000000000009</v>
      </c>
      <c r="H34" s="79">
        <f t="shared" si="26"/>
        <v>24.399999999999991</v>
      </c>
      <c r="I34" s="79">
        <f t="shared" si="27"/>
        <v>6.6314948041566755</v>
      </c>
      <c r="J34" s="79">
        <f t="shared" si="28"/>
        <v>6.6314948041566755</v>
      </c>
      <c r="K34" s="79">
        <f t="shared" si="29"/>
        <v>4.6810551558753</v>
      </c>
      <c r="L34" s="79">
        <f t="shared" si="30"/>
        <v>6.6314948041566755</v>
      </c>
      <c r="M34" s="79">
        <f t="shared" si="31"/>
        <v>5.6952837729816155</v>
      </c>
      <c r="N34" s="79">
        <f t="shared" si="32"/>
        <v>5.3051958433253397</v>
      </c>
      <c r="O34" s="79">
        <f t="shared" si="33"/>
        <v>5.3051958433253397</v>
      </c>
      <c r="P34" s="79">
        <f t="shared" si="34"/>
        <v>5.6952837729816155</v>
      </c>
      <c r="Q34" s="79">
        <f t="shared" si="35"/>
        <v>4.6810551558753</v>
      </c>
      <c r="R34" s="140">
        <f t="shared" si="36"/>
        <v>5.0711430855315749</v>
      </c>
      <c r="S34" s="79">
        <f t="shared" si="37"/>
        <v>4.5250199840127898</v>
      </c>
      <c r="T34" s="79">
        <f t="shared" si="38"/>
        <v>3.74484412470024</v>
      </c>
      <c r="U34" s="140">
        <f t="shared" si="39"/>
        <v>5.3051958433253397</v>
      </c>
      <c r="V34" s="79">
        <f t="shared" si="40"/>
        <v>4.5250199840127898</v>
      </c>
      <c r="W34" s="79">
        <f t="shared" si="41"/>
        <v>4.6810551558753</v>
      </c>
      <c r="X34" s="79">
        <f t="shared" si="42"/>
        <v>4.9151079136690647</v>
      </c>
      <c r="Y34" s="79">
        <f t="shared" si="43"/>
        <v>5.3051958433253397</v>
      </c>
      <c r="Z34" s="79">
        <f t="shared" si="44"/>
        <v>5.3051958433253397</v>
      </c>
      <c r="AA34" s="79">
        <f t="shared" si="45"/>
        <v>2.9646682653876901</v>
      </c>
      <c r="AB34" s="17">
        <f t="shared" si="46"/>
        <v>97.59999999999998</v>
      </c>
      <c r="AD34" s="87"/>
    </row>
    <row r="35" spans="1:30" s="86" customFormat="1" ht="20.100000000000001" customHeight="1" x14ac:dyDescent="0.3">
      <c r="A35" s="191">
        <f t="shared" si="22"/>
        <v>24</v>
      </c>
      <c r="B35" s="82" t="s">
        <v>102</v>
      </c>
      <c r="C35" s="83" t="s">
        <v>10</v>
      </c>
      <c r="D35" s="84"/>
      <c r="E35" s="84">
        <v>422</v>
      </c>
      <c r="F35" s="29">
        <f t="shared" si="24"/>
        <v>422</v>
      </c>
      <c r="G35" s="80">
        <f t="shared" si="48"/>
        <v>337.6</v>
      </c>
      <c r="H35" s="79">
        <f t="shared" si="26"/>
        <v>84.399999999999977</v>
      </c>
      <c r="I35" s="79">
        <f t="shared" si="27"/>
        <v>22.938449240607515</v>
      </c>
      <c r="J35" s="79">
        <f t="shared" si="28"/>
        <v>22.938449240607515</v>
      </c>
      <c r="K35" s="79">
        <f t="shared" si="29"/>
        <v>16.191846522781777</v>
      </c>
      <c r="L35" s="79">
        <f t="shared" si="30"/>
        <v>22.938449240607515</v>
      </c>
      <c r="M35" s="79">
        <f t="shared" si="31"/>
        <v>19.700079936051161</v>
      </c>
      <c r="N35" s="79">
        <f t="shared" si="32"/>
        <v>18.350759392486012</v>
      </c>
      <c r="O35" s="79">
        <f t="shared" si="33"/>
        <v>18.350759392486012</v>
      </c>
      <c r="P35" s="79">
        <f t="shared" si="34"/>
        <v>19.700079936051161</v>
      </c>
      <c r="Q35" s="79">
        <f t="shared" si="35"/>
        <v>16.191846522781777</v>
      </c>
      <c r="R35" s="140">
        <f t="shared" si="36"/>
        <v>17.541167066346922</v>
      </c>
      <c r="S35" s="79">
        <f t="shared" si="37"/>
        <v>15.652118305355717</v>
      </c>
      <c r="T35" s="79">
        <f t="shared" si="38"/>
        <v>12.953477218225419</v>
      </c>
      <c r="U35" s="140">
        <f t="shared" si="39"/>
        <v>18.350759392486012</v>
      </c>
      <c r="V35" s="79">
        <f t="shared" si="40"/>
        <v>15.652118305355717</v>
      </c>
      <c r="W35" s="79">
        <f t="shared" si="41"/>
        <v>16.191846522781777</v>
      </c>
      <c r="X35" s="79">
        <f t="shared" si="42"/>
        <v>17.001438848920863</v>
      </c>
      <c r="Y35" s="79">
        <f t="shared" si="43"/>
        <v>18.350759392486012</v>
      </c>
      <c r="Z35" s="79">
        <f t="shared" si="44"/>
        <v>18.350759392486012</v>
      </c>
      <c r="AA35" s="79">
        <f t="shared" si="45"/>
        <v>10.254836131095125</v>
      </c>
      <c r="AB35" s="17">
        <f t="shared" si="46"/>
        <v>337.6</v>
      </c>
      <c r="AD35" s="87"/>
    </row>
    <row r="36" spans="1:30" s="86" customFormat="1" ht="20.100000000000001" customHeight="1" x14ac:dyDescent="0.3">
      <c r="A36" s="190">
        <v>25</v>
      </c>
      <c r="B36" s="82" t="s">
        <v>99</v>
      </c>
      <c r="C36" s="83" t="s">
        <v>10</v>
      </c>
      <c r="D36" s="84"/>
      <c r="E36" s="84">
        <v>29</v>
      </c>
      <c r="F36" s="29">
        <f t="shared" si="24"/>
        <v>29</v>
      </c>
      <c r="G36" s="80">
        <f t="shared" si="48"/>
        <v>23.200000000000003</v>
      </c>
      <c r="H36" s="79">
        <f t="shared" si="26"/>
        <v>5.7999999999999972</v>
      </c>
      <c r="I36" s="79">
        <f t="shared" si="27"/>
        <v>1.5763389288569147</v>
      </c>
      <c r="J36" s="79">
        <f t="shared" si="28"/>
        <v>1.5763389288569147</v>
      </c>
      <c r="K36" s="79">
        <f t="shared" si="29"/>
        <v>1.1127098321342928</v>
      </c>
      <c r="L36" s="79">
        <f t="shared" si="30"/>
        <v>1.5763389288569147</v>
      </c>
      <c r="M36" s="79">
        <f t="shared" si="31"/>
        <v>1.3537969624300561</v>
      </c>
      <c r="N36" s="79">
        <f t="shared" si="32"/>
        <v>1.2610711430855317</v>
      </c>
      <c r="O36" s="79">
        <f t="shared" si="33"/>
        <v>1.2610711430855317</v>
      </c>
      <c r="P36" s="79">
        <f t="shared" si="34"/>
        <v>1.3537969624300561</v>
      </c>
      <c r="Q36" s="79">
        <f t="shared" si="35"/>
        <v>1.1127098321342928</v>
      </c>
      <c r="R36" s="140">
        <f t="shared" si="36"/>
        <v>1.2054356514788171</v>
      </c>
      <c r="S36" s="79">
        <f t="shared" si="37"/>
        <v>1.0756195043964829</v>
      </c>
      <c r="T36" s="79">
        <f t="shared" si="38"/>
        <v>0.89016786570743411</v>
      </c>
      <c r="U36" s="140">
        <f t="shared" si="39"/>
        <v>1.2610711430855317</v>
      </c>
      <c r="V36" s="79">
        <f t="shared" si="40"/>
        <v>1.0756195043964829</v>
      </c>
      <c r="W36" s="79">
        <f t="shared" si="41"/>
        <v>1.1127098321342928</v>
      </c>
      <c r="X36" s="79">
        <f t="shared" si="42"/>
        <v>1.1683453237410073</v>
      </c>
      <c r="Y36" s="79">
        <f t="shared" si="43"/>
        <v>1.2610711430855317</v>
      </c>
      <c r="Z36" s="79">
        <f t="shared" si="44"/>
        <v>1.2610711430855317</v>
      </c>
      <c r="AA36" s="79">
        <f t="shared" si="45"/>
        <v>0.70471622701838543</v>
      </c>
      <c r="AB36" s="17">
        <f t="shared" si="46"/>
        <v>23.2</v>
      </c>
      <c r="AD36" s="87"/>
    </row>
    <row r="37" spans="1:30" s="155" customFormat="1" ht="20.100000000000001" hidden="1" customHeight="1" x14ac:dyDescent="0.3">
      <c r="A37" s="191">
        <f t="shared" ref="A37:A38" si="52">1+A36</f>
        <v>26</v>
      </c>
      <c r="B37" s="149" t="s">
        <v>163</v>
      </c>
      <c r="C37" s="150" t="s">
        <v>73</v>
      </c>
      <c r="D37" s="157"/>
      <c r="E37" s="157">
        <v>29</v>
      </c>
      <c r="F37" s="152">
        <f t="shared" si="24"/>
        <v>29</v>
      </c>
      <c r="G37" s="153">
        <f t="shared" si="48"/>
        <v>23.200000000000003</v>
      </c>
      <c r="H37" s="153">
        <f t="shared" si="26"/>
        <v>5.7999999999999972</v>
      </c>
      <c r="I37" s="153">
        <f t="shared" si="27"/>
        <v>1.5763389288569147</v>
      </c>
      <c r="J37" s="153">
        <f t="shared" si="28"/>
        <v>1.5763389288569147</v>
      </c>
      <c r="K37" s="153">
        <f t="shared" si="29"/>
        <v>1.1127098321342928</v>
      </c>
      <c r="L37" s="153">
        <f t="shared" si="30"/>
        <v>1.5763389288569147</v>
      </c>
      <c r="M37" s="153">
        <f t="shared" si="31"/>
        <v>1.3537969624300561</v>
      </c>
      <c r="N37" s="153">
        <f t="shared" si="32"/>
        <v>1.2610711430855317</v>
      </c>
      <c r="O37" s="153">
        <f t="shared" si="33"/>
        <v>1.2610711430855317</v>
      </c>
      <c r="P37" s="153">
        <f t="shared" si="34"/>
        <v>1.3537969624300561</v>
      </c>
      <c r="Q37" s="153">
        <f t="shared" si="35"/>
        <v>1.1127098321342928</v>
      </c>
      <c r="R37" s="153">
        <f t="shared" si="36"/>
        <v>1.2054356514788171</v>
      </c>
      <c r="S37" s="153">
        <f t="shared" si="37"/>
        <v>1.0756195043964829</v>
      </c>
      <c r="T37" s="153">
        <f t="shared" si="38"/>
        <v>0.89016786570743411</v>
      </c>
      <c r="U37" s="153">
        <f t="shared" si="39"/>
        <v>1.2610711430855317</v>
      </c>
      <c r="V37" s="153">
        <f t="shared" si="40"/>
        <v>1.0756195043964829</v>
      </c>
      <c r="W37" s="153">
        <f t="shared" si="41"/>
        <v>1.1127098321342928</v>
      </c>
      <c r="X37" s="153">
        <f t="shared" si="42"/>
        <v>1.1683453237410073</v>
      </c>
      <c r="Y37" s="153">
        <f t="shared" si="43"/>
        <v>1.2610711430855317</v>
      </c>
      <c r="Z37" s="153">
        <f t="shared" si="44"/>
        <v>1.2610711430855317</v>
      </c>
      <c r="AA37" s="153">
        <f t="shared" si="45"/>
        <v>0.70471622701838543</v>
      </c>
      <c r="AB37" s="154">
        <f t="shared" si="46"/>
        <v>23.2</v>
      </c>
      <c r="AD37" s="156"/>
    </row>
    <row r="38" spans="1:30" s="155" customFormat="1" ht="20.100000000000001" hidden="1" customHeight="1" x14ac:dyDescent="0.3">
      <c r="A38" s="191">
        <f t="shared" si="52"/>
        <v>27</v>
      </c>
      <c r="B38" s="149" t="s">
        <v>152</v>
      </c>
      <c r="C38" s="150" t="s">
        <v>33</v>
      </c>
      <c r="D38" s="157">
        <v>66</v>
      </c>
      <c r="F38" s="152">
        <f t="shared" si="24"/>
        <v>66</v>
      </c>
      <c r="G38" s="153">
        <f t="shared" si="48"/>
        <v>52.800000000000004</v>
      </c>
      <c r="H38" s="153">
        <f t="shared" si="26"/>
        <v>13.199999999999996</v>
      </c>
      <c r="I38" s="153">
        <f t="shared" si="27"/>
        <v>3.587529976019185</v>
      </c>
      <c r="J38" s="153">
        <f t="shared" si="28"/>
        <v>3.587529976019185</v>
      </c>
      <c r="K38" s="153">
        <f t="shared" si="29"/>
        <v>2.5323741007194247</v>
      </c>
      <c r="L38" s="153">
        <f t="shared" si="30"/>
        <v>3.587529976019185</v>
      </c>
      <c r="M38" s="153">
        <f t="shared" si="31"/>
        <v>3.0810551558753003</v>
      </c>
      <c r="N38" s="153">
        <f t="shared" si="32"/>
        <v>2.8700239808153478</v>
      </c>
      <c r="O38" s="153">
        <f t="shared" si="33"/>
        <v>2.8700239808153478</v>
      </c>
      <c r="P38" s="153">
        <f t="shared" si="34"/>
        <v>3.0810551558753003</v>
      </c>
      <c r="Q38" s="153">
        <f t="shared" si="35"/>
        <v>2.5323741007194247</v>
      </c>
      <c r="R38" s="153">
        <f t="shared" si="36"/>
        <v>2.7434052757793768</v>
      </c>
      <c r="S38" s="153">
        <f t="shared" si="37"/>
        <v>2.4479616306954437</v>
      </c>
      <c r="T38" s="153">
        <f t="shared" si="38"/>
        <v>2.0258992805755396</v>
      </c>
      <c r="U38" s="153">
        <f t="shared" si="39"/>
        <v>2.8700239808153478</v>
      </c>
      <c r="V38" s="153">
        <f t="shared" si="40"/>
        <v>2.4479616306954437</v>
      </c>
      <c r="W38" s="153">
        <f t="shared" si="41"/>
        <v>2.5323741007194247</v>
      </c>
      <c r="X38" s="153">
        <f t="shared" si="42"/>
        <v>2.6589928057553958</v>
      </c>
      <c r="Y38" s="153">
        <f t="shared" si="43"/>
        <v>2.8700239808153478</v>
      </c>
      <c r="Z38" s="153">
        <f t="shared" si="44"/>
        <v>2.8700239808153478</v>
      </c>
      <c r="AA38" s="153">
        <f t="shared" si="45"/>
        <v>1.6038369304556357</v>
      </c>
      <c r="AB38" s="154">
        <f t="shared" si="46"/>
        <v>52.8</v>
      </c>
      <c r="AD38" s="156"/>
    </row>
    <row r="39" spans="1:30" s="86" customFormat="1" ht="20.100000000000001" customHeight="1" x14ac:dyDescent="0.3">
      <c r="A39" s="191">
        <v>26</v>
      </c>
      <c r="B39" s="82" t="s">
        <v>207</v>
      </c>
      <c r="C39" s="83" t="s">
        <v>33</v>
      </c>
      <c r="D39" s="84"/>
      <c r="E39" s="84">
        <f>36+94</f>
        <v>130</v>
      </c>
      <c r="F39" s="29">
        <f t="shared" si="24"/>
        <v>130</v>
      </c>
      <c r="G39" s="80">
        <f>F39*100%</f>
        <v>130</v>
      </c>
      <c r="H39" s="79">
        <f t="shared" si="26"/>
        <v>0</v>
      </c>
      <c r="I39" s="79">
        <f t="shared" si="27"/>
        <v>8.8329336530775375</v>
      </c>
      <c r="J39" s="79">
        <f t="shared" si="28"/>
        <v>8.8329336530775375</v>
      </c>
      <c r="K39" s="79">
        <f t="shared" si="29"/>
        <v>6.2350119904076742</v>
      </c>
      <c r="L39" s="79">
        <f t="shared" si="30"/>
        <v>8.8329336530775375</v>
      </c>
      <c r="M39" s="79">
        <f t="shared" si="31"/>
        <v>7.5859312549960034</v>
      </c>
      <c r="N39" s="79">
        <f t="shared" si="32"/>
        <v>7.0663469224620297</v>
      </c>
      <c r="O39" s="79">
        <f t="shared" si="33"/>
        <v>7.0663469224620297</v>
      </c>
      <c r="P39" s="79">
        <f t="shared" si="34"/>
        <v>7.5859312549960034</v>
      </c>
      <c r="Q39" s="79">
        <f t="shared" si="35"/>
        <v>6.2350119904076742</v>
      </c>
      <c r="R39" s="140">
        <f t="shared" si="36"/>
        <v>6.7545963229416461</v>
      </c>
      <c r="S39" s="79">
        <f t="shared" si="37"/>
        <v>6.0271782573940849</v>
      </c>
      <c r="T39" s="79">
        <f t="shared" si="38"/>
        <v>4.9880095923261392</v>
      </c>
      <c r="U39" s="140">
        <f t="shared" si="39"/>
        <v>7.0663469224620297</v>
      </c>
      <c r="V39" s="79">
        <f t="shared" si="40"/>
        <v>6.0271782573940849</v>
      </c>
      <c r="W39" s="79">
        <f t="shared" si="41"/>
        <v>6.2350119904076742</v>
      </c>
      <c r="X39" s="79">
        <f t="shared" si="42"/>
        <v>6.5467625899280577</v>
      </c>
      <c r="Y39" s="79">
        <f t="shared" si="43"/>
        <v>7.0663469224620297</v>
      </c>
      <c r="Z39" s="79">
        <f t="shared" si="44"/>
        <v>7.0663469224620297</v>
      </c>
      <c r="AA39" s="79">
        <f t="shared" si="45"/>
        <v>3.9488409272581935</v>
      </c>
      <c r="AB39" s="17">
        <f t="shared" si="46"/>
        <v>130.00000000000003</v>
      </c>
      <c r="AC39" s="199" t="s">
        <v>204</v>
      </c>
      <c r="AD39" s="87"/>
    </row>
    <row r="40" spans="1:30" s="86" customFormat="1" ht="20.100000000000001" customHeight="1" x14ac:dyDescent="0.3">
      <c r="A40" s="190">
        <v>27</v>
      </c>
      <c r="B40" s="82" t="s">
        <v>206</v>
      </c>
      <c r="C40" s="83" t="s">
        <v>76</v>
      </c>
      <c r="D40" s="84"/>
      <c r="E40" s="84">
        <v>217</v>
      </c>
      <c r="F40" s="29">
        <f t="shared" si="24"/>
        <v>217</v>
      </c>
      <c r="G40" s="80">
        <f>F40*100%</f>
        <v>217</v>
      </c>
      <c r="H40" s="79">
        <f t="shared" si="26"/>
        <v>0</v>
      </c>
      <c r="I40" s="79">
        <f t="shared" si="27"/>
        <v>14.744204636290966</v>
      </c>
      <c r="J40" s="79">
        <f t="shared" si="28"/>
        <v>14.744204636290966</v>
      </c>
      <c r="K40" s="79">
        <f t="shared" si="29"/>
        <v>10.40767386091127</v>
      </c>
      <c r="L40" s="79">
        <f t="shared" si="30"/>
        <v>14.744204636290966</v>
      </c>
      <c r="M40" s="79">
        <f t="shared" si="31"/>
        <v>12.662669864108713</v>
      </c>
      <c r="N40" s="79">
        <f t="shared" si="32"/>
        <v>11.795363709032774</v>
      </c>
      <c r="O40" s="79">
        <f t="shared" si="33"/>
        <v>11.795363709032774</v>
      </c>
      <c r="P40" s="79">
        <f t="shared" si="34"/>
        <v>12.662669864108713</v>
      </c>
      <c r="Q40" s="79">
        <f t="shared" si="35"/>
        <v>10.40767386091127</v>
      </c>
      <c r="R40" s="140">
        <f t="shared" si="36"/>
        <v>11.274980015987209</v>
      </c>
      <c r="S40" s="79">
        <f t="shared" si="37"/>
        <v>10.060751398880896</v>
      </c>
      <c r="T40" s="79">
        <f t="shared" si="38"/>
        <v>8.3261390887290165</v>
      </c>
      <c r="U40" s="140">
        <f t="shared" si="39"/>
        <v>11.795363709032774</v>
      </c>
      <c r="V40" s="79">
        <f t="shared" si="40"/>
        <v>10.060751398880896</v>
      </c>
      <c r="W40" s="79">
        <f t="shared" si="41"/>
        <v>10.40767386091127</v>
      </c>
      <c r="X40" s="79">
        <f t="shared" si="42"/>
        <v>10.928057553956835</v>
      </c>
      <c r="Y40" s="79">
        <f t="shared" si="43"/>
        <v>11.795363709032774</v>
      </c>
      <c r="Z40" s="79">
        <f t="shared" si="44"/>
        <v>11.795363709032774</v>
      </c>
      <c r="AA40" s="79">
        <f t="shared" si="45"/>
        <v>6.5915267785771388</v>
      </c>
      <c r="AB40" s="17">
        <f t="shared" si="46"/>
        <v>217.00000000000006</v>
      </c>
      <c r="AC40" s="199" t="s">
        <v>204</v>
      </c>
      <c r="AD40" s="87"/>
    </row>
    <row r="41" spans="1:30" s="155" customFormat="1" ht="20.100000000000001" hidden="1" customHeight="1" x14ac:dyDescent="0.3">
      <c r="A41" s="191">
        <f t="shared" ref="A41" si="53">1+A40</f>
        <v>28</v>
      </c>
      <c r="B41" s="149" t="s">
        <v>130</v>
      </c>
      <c r="C41" s="150" t="s">
        <v>33</v>
      </c>
      <c r="D41" s="157">
        <v>60</v>
      </c>
      <c r="E41" s="157"/>
      <c r="F41" s="152">
        <f t="shared" si="24"/>
        <v>60</v>
      </c>
      <c r="G41" s="153">
        <f t="shared" ref="G41:G58" si="54">F41*80%</f>
        <v>48</v>
      </c>
      <c r="H41" s="153">
        <f t="shared" si="26"/>
        <v>12</v>
      </c>
      <c r="I41" s="153">
        <f t="shared" ref="I41:I58" si="55">85/1251*G41</f>
        <v>3.261390887290168</v>
      </c>
      <c r="J41" s="153">
        <f t="shared" ref="J41:J58" si="56">85/1251*G41</f>
        <v>3.261390887290168</v>
      </c>
      <c r="K41" s="153">
        <f t="shared" ref="K41:K58" si="57">60/1251*G41</f>
        <v>2.3021582733812949</v>
      </c>
      <c r="L41" s="153">
        <f t="shared" ref="L41:L58" si="58">85/1251*G41</f>
        <v>3.261390887290168</v>
      </c>
      <c r="M41" s="153">
        <f t="shared" ref="M41:M58" si="59">73/1251*G41</f>
        <v>2.8009592326139092</v>
      </c>
      <c r="N41" s="153">
        <f t="shared" ref="N41:N58" si="60">68/1251*G41</f>
        <v>2.6091127098321341</v>
      </c>
      <c r="O41" s="153">
        <f t="shared" ref="O41:O58" si="61">68/1251*G41</f>
        <v>2.6091127098321341</v>
      </c>
      <c r="P41" s="153">
        <f t="shared" ref="P41:P58" si="62">73/1251*G41</f>
        <v>2.8009592326139092</v>
      </c>
      <c r="Q41" s="153">
        <f t="shared" ref="Q41:Q58" si="63">60/1251*G41</f>
        <v>2.3021582733812949</v>
      </c>
      <c r="R41" s="153">
        <f t="shared" ref="R41:R58" si="64">65/1251*G41</f>
        <v>2.4940047961630696</v>
      </c>
      <c r="S41" s="153">
        <f t="shared" ref="S41:S58" si="65">58/1251*G41</f>
        <v>2.2254196642685851</v>
      </c>
      <c r="T41" s="153">
        <f t="shared" ref="T41:T58" si="66">48/1251*G41</f>
        <v>1.8417266187050358</v>
      </c>
      <c r="U41" s="153">
        <f t="shared" ref="U41:U58" si="67">68/1251*G41</f>
        <v>2.6091127098321341</v>
      </c>
      <c r="V41" s="153">
        <f t="shared" ref="V41:V58" si="68">58/1251*G41</f>
        <v>2.2254196642685851</v>
      </c>
      <c r="W41" s="153">
        <f t="shared" ref="W41:W58" si="69">60/1251*G41</f>
        <v>2.3021582733812949</v>
      </c>
      <c r="X41" s="153">
        <f t="shared" ref="X41:X58" si="70">63/1251*G41</f>
        <v>2.4172661870503598</v>
      </c>
      <c r="Y41" s="153">
        <f t="shared" ref="Y41:Y58" si="71">68/1251*G41</f>
        <v>2.6091127098321341</v>
      </c>
      <c r="Z41" s="153">
        <f t="shared" ref="Z41:Z58" si="72">68/1251*G41</f>
        <v>2.6091127098321341</v>
      </c>
      <c r="AA41" s="153">
        <f t="shared" ref="AA41:AA58" si="73">38/1251*G41</f>
        <v>1.4580335731414868</v>
      </c>
      <c r="AB41" s="154">
        <f t="shared" si="46"/>
        <v>47.999999999999986</v>
      </c>
      <c r="AC41" s="200"/>
      <c r="AD41" s="156"/>
    </row>
    <row r="42" spans="1:30" s="8" customFormat="1" ht="20.100000000000001" customHeight="1" x14ac:dyDescent="0.3">
      <c r="A42" s="191">
        <v>28</v>
      </c>
      <c r="B42" s="82" t="s">
        <v>205</v>
      </c>
      <c r="C42" s="83" t="s">
        <v>76</v>
      </c>
      <c r="D42" s="84"/>
      <c r="E42" s="84">
        <v>12</v>
      </c>
      <c r="F42" s="29">
        <f t="shared" si="24"/>
        <v>12</v>
      </c>
      <c r="G42" s="80">
        <f>F42*100%</f>
        <v>12</v>
      </c>
      <c r="H42" s="79">
        <f t="shared" si="26"/>
        <v>0</v>
      </c>
      <c r="I42" s="79">
        <f t="shared" si="55"/>
        <v>0.815347721822542</v>
      </c>
      <c r="J42" s="79">
        <f t="shared" si="56"/>
        <v>0.815347721822542</v>
      </c>
      <c r="K42" s="79">
        <f t="shared" si="57"/>
        <v>0.57553956834532372</v>
      </c>
      <c r="L42" s="79">
        <f t="shared" si="58"/>
        <v>0.815347721822542</v>
      </c>
      <c r="M42" s="79">
        <f t="shared" si="59"/>
        <v>0.70023980815347731</v>
      </c>
      <c r="N42" s="79">
        <f t="shared" si="60"/>
        <v>0.65227817745803351</v>
      </c>
      <c r="O42" s="79">
        <f t="shared" si="61"/>
        <v>0.65227817745803351</v>
      </c>
      <c r="P42" s="79">
        <f t="shared" si="62"/>
        <v>0.70023980815347731</v>
      </c>
      <c r="Q42" s="79">
        <f t="shared" si="63"/>
        <v>0.57553956834532372</v>
      </c>
      <c r="R42" s="140">
        <f t="shared" si="64"/>
        <v>0.6235011990407674</v>
      </c>
      <c r="S42" s="79">
        <f t="shared" si="65"/>
        <v>0.55635491606714627</v>
      </c>
      <c r="T42" s="79">
        <f t="shared" si="66"/>
        <v>0.46043165467625896</v>
      </c>
      <c r="U42" s="140">
        <f t="shared" si="67"/>
        <v>0.65227817745803351</v>
      </c>
      <c r="V42" s="79">
        <f t="shared" si="68"/>
        <v>0.55635491606714627</v>
      </c>
      <c r="W42" s="79">
        <f t="shared" si="69"/>
        <v>0.57553956834532372</v>
      </c>
      <c r="X42" s="79">
        <f t="shared" si="70"/>
        <v>0.60431654676258995</v>
      </c>
      <c r="Y42" s="79">
        <f t="shared" si="71"/>
        <v>0.65227817745803351</v>
      </c>
      <c r="Z42" s="79">
        <f t="shared" si="72"/>
        <v>0.65227817745803351</v>
      </c>
      <c r="AA42" s="79">
        <f t="shared" si="73"/>
        <v>0.36450839328537171</v>
      </c>
      <c r="AB42" s="17">
        <f t="shared" si="46"/>
        <v>11.999999999999996</v>
      </c>
      <c r="AC42" s="201" t="s">
        <v>204</v>
      </c>
      <c r="AD42" s="25"/>
    </row>
    <row r="43" spans="1:30" s="8" customFormat="1" ht="20.100000000000001" customHeight="1" x14ac:dyDescent="0.3">
      <c r="A43" s="191">
        <f t="shared" si="22"/>
        <v>29</v>
      </c>
      <c r="B43" s="82" t="s">
        <v>166</v>
      </c>
      <c r="C43" s="83" t="s">
        <v>33</v>
      </c>
      <c r="D43" s="84"/>
      <c r="E43" s="84">
        <v>37</v>
      </c>
      <c r="F43" s="29">
        <f t="shared" si="24"/>
        <v>37</v>
      </c>
      <c r="G43" s="80">
        <f>F43*100%</f>
        <v>37</v>
      </c>
      <c r="H43" s="79">
        <f t="shared" si="26"/>
        <v>0</v>
      </c>
      <c r="I43" s="79">
        <f t="shared" si="55"/>
        <v>2.5139888089528375</v>
      </c>
      <c r="J43" s="79">
        <f t="shared" si="56"/>
        <v>2.5139888089528375</v>
      </c>
      <c r="K43" s="79">
        <f t="shared" si="57"/>
        <v>1.7745803357314149</v>
      </c>
      <c r="L43" s="79">
        <f t="shared" si="58"/>
        <v>2.5139888089528375</v>
      </c>
      <c r="M43" s="79">
        <f t="shared" si="59"/>
        <v>2.159072741806555</v>
      </c>
      <c r="N43" s="79">
        <f t="shared" si="60"/>
        <v>2.0111910471622703</v>
      </c>
      <c r="O43" s="79">
        <f t="shared" si="61"/>
        <v>2.0111910471622703</v>
      </c>
      <c r="P43" s="79">
        <f t="shared" si="62"/>
        <v>2.159072741806555</v>
      </c>
      <c r="Q43" s="79">
        <f t="shared" si="63"/>
        <v>1.7745803357314149</v>
      </c>
      <c r="R43" s="140">
        <f t="shared" si="64"/>
        <v>1.9224620303756994</v>
      </c>
      <c r="S43" s="79">
        <f t="shared" si="65"/>
        <v>1.7154276578737011</v>
      </c>
      <c r="T43" s="79">
        <f t="shared" si="66"/>
        <v>1.4196642685851317</v>
      </c>
      <c r="U43" s="140">
        <f t="shared" si="67"/>
        <v>2.0111910471622703</v>
      </c>
      <c r="V43" s="79">
        <f t="shared" si="68"/>
        <v>1.7154276578737011</v>
      </c>
      <c r="W43" s="79">
        <f t="shared" si="69"/>
        <v>1.7745803357314149</v>
      </c>
      <c r="X43" s="79">
        <f t="shared" si="70"/>
        <v>1.8633093525179856</v>
      </c>
      <c r="Y43" s="79">
        <f t="shared" si="71"/>
        <v>2.0111910471622703</v>
      </c>
      <c r="Z43" s="79">
        <f t="shared" si="72"/>
        <v>2.0111910471622703</v>
      </c>
      <c r="AA43" s="79">
        <f t="shared" si="73"/>
        <v>1.1239008792965628</v>
      </c>
      <c r="AB43" s="17">
        <f t="shared" si="46"/>
        <v>36.999999999999993</v>
      </c>
      <c r="AD43" s="25"/>
    </row>
    <row r="44" spans="1:30" s="8" customFormat="1" ht="20.100000000000001" customHeight="1" x14ac:dyDescent="0.3">
      <c r="A44" s="190">
        <v>30</v>
      </c>
      <c r="B44" s="82" t="s">
        <v>70</v>
      </c>
      <c r="C44" s="83" t="s">
        <v>33</v>
      </c>
      <c r="D44" s="84"/>
      <c r="E44" s="84">
        <v>171</v>
      </c>
      <c r="F44" s="29">
        <f t="shared" si="24"/>
        <v>171</v>
      </c>
      <c r="G44" s="80">
        <f>F44*50%</f>
        <v>85.5</v>
      </c>
      <c r="H44" s="79">
        <f t="shared" si="26"/>
        <v>85.5</v>
      </c>
      <c r="I44" s="79">
        <f t="shared" si="55"/>
        <v>5.8093525179856114</v>
      </c>
      <c r="J44" s="79">
        <f t="shared" si="56"/>
        <v>5.8093525179856114</v>
      </c>
      <c r="K44" s="79">
        <f t="shared" si="57"/>
        <v>4.1007194244604319</v>
      </c>
      <c r="L44" s="79">
        <f t="shared" si="58"/>
        <v>5.8093525179856114</v>
      </c>
      <c r="M44" s="79">
        <f t="shared" si="59"/>
        <v>4.9892086330935257</v>
      </c>
      <c r="N44" s="79">
        <f t="shared" si="60"/>
        <v>4.6474820143884887</v>
      </c>
      <c r="O44" s="79">
        <f t="shared" si="61"/>
        <v>4.6474820143884887</v>
      </c>
      <c r="P44" s="79">
        <f t="shared" si="62"/>
        <v>4.9892086330935257</v>
      </c>
      <c r="Q44" s="79">
        <f t="shared" si="63"/>
        <v>4.1007194244604319</v>
      </c>
      <c r="R44" s="140">
        <f t="shared" si="64"/>
        <v>4.4424460431654671</v>
      </c>
      <c r="S44" s="79">
        <f t="shared" si="65"/>
        <v>3.9640287769784175</v>
      </c>
      <c r="T44" s="79">
        <f t="shared" si="66"/>
        <v>3.2805755395683449</v>
      </c>
      <c r="U44" s="140">
        <f t="shared" si="67"/>
        <v>4.6474820143884887</v>
      </c>
      <c r="V44" s="79">
        <f t="shared" si="68"/>
        <v>3.9640287769784175</v>
      </c>
      <c r="W44" s="79">
        <f t="shared" si="69"/>
        <v>4.1007194244604319</v>
      </c>
      <c r="X44" s="79">
        <f t="shared" si="70"/>
        <v>4.3057553956834536</v>
      </c>
      <c r="Y44" s="79">
        <f t="shared" si="71"/>
        <v>4.6474820143884887</v>
      </c>
      <c r="Z44" s="79">
        <f t="shared" si="72"/>
        <v>4.6474820143884887</v>
      </c>
      <c r="AA44" s="79">
        <f t="shared" si="73"/>
        <v>2.5971223021582737</v>
      </c>
      <c r="AB44" s="17">
        <f t="shared" si="46"/>
        <v>85.499999999999986</v>
      </c>
      <c r="AD44" s="25"/>
    </row>
    <row r="45" spans="1:30" s="8" customFormat="1" ht="20.100000000000001" customHeight="1" x14ac:dyDescent="0.3">
      <c r="A45" s="191">
        <f t="shared" ref="A45:A46" si="74">1+A44</f>
        <v>31</v>
      </c>
      <c r="B45" s="82" t="s">
        <v>71</v>
      </c>
      <c r="C45" s="83" t="s">
        <v>33</v>
      </c>
      <c r="D45" s="84"/>
      <c r="E45" s="84">
        <v>129</v>
      </c>
      <c r="F45" s="29">
        <f t="shared" si="24"/>
        <v>129</v>
      </c>
      <c r="G45" s="80">
        <f>F45*50%</f>
        <v>64.5</v>
      </c>
      <c r="H45" s="79">
        <f t="shared" si="26"/>
        <v>64.5</v>
      </c>
      <c r="I45" s="79">
        <f t="shared" si="55"/>
        <v>4.3824940047961629</v>
      </c>
      <c r="J45" s="79">
        <f t="shared" si="56"/>
        <v>4.3824940047961629</v>
      </c>
      <c r="K45" s="79">
        <f t="shared" si="57"/>
        <v>3.093525179856115</v>
      </c>
      <c r="L45" s="79">
        <f t="shared" si="58"/>
        <v>4.3824940047961629</v>
      </c>
      <c r="M45" s="79">
        <f t="shared" si="59"/>
        <v>3.7637889688249402</v>
      </c>
      <c r="N45" s="79">
        <f t="shared" si="60"/>
        <v>3.5059952038369304</v>
      </c>
      <c r="O45" s="79">
        <f t="shared" si="61"/>
        <v>3.5059952038369304</v>
      </c>
      <c r="P45" s="79">
        <f t="shared" si="62"/>
        <v>3.7637889688249402</v>
      </c>
      <c r="Q45" s="79">
        <f t="shared" si="63"/>
        <v>3.093525179856115</v>
      </c>
      <c r="R45" s="140">
        <f t="shared" si="64"/>
        <v>3.3513189448441247</v>
      </c>
      <c r="S45" s="79">
        <f t="shared" si="65"/>
        <v>2.9904076738609113</v>
      </c>
      <c r="T45" s="79">
        <f t="shared" si="66"/>
        <v>2.4748201438848918</v>
      </c>
      <c r="U45" s="140">
        <f t="shared" si="67"/>
        <v>3.5059952038369304</v>
      </c>
      <c r="V45" s="79">
        <f t="shared" si="68"/>
        <v>2.9904076738609113</v>
      </c>
      <c r="W45" s="79">
        <f t="shared" si="69"/>
        <v>3.093525179856115</v>
      </c>
      <c r="X45" s="79">
        <f t="shared" si="70"/>
        <v>3.2482014388489207</v>
      </c>
      <c r="Y45" s="79">
        <f t="shared" si="71"/>
        <v>3.5059952038369304</v>
      </c>
      <c r="Z45" s="79">
        <f t="shared" si="72"/>
        <v>3.5059952038369304</v>
      </c>
      <c r="AA45" s="79">
        <f t="shared" si="73"/>
        <v>1.9592326139088729</v>
      </c>
      <c r="AB45" s="17">
        <f t="shared" si="46"/>
        <v>64.5</v>
      </c>
      <c r="AD45" s="25"/>
    </row>
    <row r="46" spans="1:30" s="155" customFormat="1" ht="20.100000000000001" hidden="1" customHeight="1" x14ac:dyDescent="0.3">
      <c r="A46" s="191">
        <f t="shared" si="74"/>
        <v>32</v>
      </c>
      <c r="B46" s="149" t="s">
        <v>77</v>
      </c>
      <c r="C46" s="150" t="s">
        <v>10</v>
      </c>
      <c r="D46" s="157"/>
      <c r="E46" s="157">
        <v>177</v>
      </c>
      <c r="F46" s="152">
        <f t="shared" si="24"/>
        <v>177</v>
      </c>
      <c r="G46" s="153">
        <f t="shared" si="54"/>
        <v>141.6</v>
      </c>
      <c r="H46" s="153">
        <f t="shared" si="26"/>
        <v>35.400000000000006</v>
      </c>
      <c r="I46" s="153">
        <f t="shared" si="55"/>
        <v>9.621103117505994</v>
      </c>
      <c r="J46" s="153">
        <f t="shared" si="56"/>
        <v>9.621103117505994</v>
      </c>
      <c r="K46" s="153">
        <f t="shared" si="57"/>
        <v>6.7913669064748197</v>
      </c>
      <c r="L46" s="153">
        <f t="shared" si="58"/>
        <v>9.621103117505994</v>
      </c>
      <c r="M46" s="153">
        <f t="shared" si="59"/>
        <v>8.2628297362110317</v>
      </c>
      <c r="N46" s="153">
        <f t="shared" si="60"/>
        <v>7.6968824940047957</v>
      </c>
      <c r="O46" s="153">
        <f t="shared" si="61"/>
        <v>7.6968824940047957</v>
      </c>
      <c r="P46" s="153">
        <f t="shared" si="62"/>
        <v>8.2628297362110317</v>
      </c>
      <c r="Q46" s="153">
        <f t="shared" si="63"/>
        <v>6.7913669064748197</v>
      </c>
      <c r="R46" s="153">
        <f t="shared" si="64"/>
        <v>7.3573141486810547</v>
      </c>
      <c r="S46" s="153">
        <f t="shared" si="65"/>
        <v>6.5649880095923256</v>
      </c>
      <c r="T46" s="153">
        <f t="shared" si="66"/>
        <v>5.4330935251798556</v>
      </c>
      <c r="U46" s="153">
        <f t="shared" si="67"/>
        <v>7.6968824940047957</v>
      </c>
      <c r="V46" s="153">
        <f t="shared" si="68"/>
        <v>6.5649880095923256</v>
      </c>
      <c r="W46" s="153">
        <f t="shared" si="69"/>
        <v>6.7913669064748197</v>
      </c>
      <c r="X46" s="153">
        <f t="shared" si="70"/>
        <v>7.1309352517985607</v>
      </c>
      <c r="Y46" s="153">
        <f t="shared" si="71"/>
        <v>7.6968824940047957</v>
      </c>
      <c r="Z46" s="153">
        <f t="shared" si="72"/>
        <v>7.6968824940047957</v>
      </c>
      <c r="AA46" s="153">
        <f t="shared" si="73"/>
        <v>4.3011990407673864</v>
      </c>
      <c r="AB46" s="154">
        <f t="shared" si="46"/>
        <v>141.6</v>
      </c>
      <c r="AD46" s="156"/>
    </row>
    <row r="47" spans="1:30" s="8" customFormat="1" ht="20.100000000000001" customHeight="1" x14ac:dyDescent="0.3">
      <c r="A47" s="191">
        <v>32</v>
      </c>
      <c r="B47" s="22" t="s">
        <v>78</v>
      </c>
      <c r="C47" s="23" t="s">
        <v>10</v>
      </c>
      <c r="D47" s="21"/>
      <c r="E47" s="84">
        <v>380</v>
      </c>
      <c r="F47" s="29">
        <f t="shared" si="24"/>
        <v>380</v>
      </c>
      <c r="G47" s="80">
        <f>F47*100%</f>
        <v>380</v>
      </c>
      <c r="H47" s="79">
        <f t="shared" si="26"/>
        <v>0</v>
      </c>
      <c r="I47" s="79">
        <f t="shared" si="55"/>
        <v>25.819344524380494</v>
      </c>
      <c r="J47" s="79">
        <f t="shared" si="56"/>
        <v>25.819344524380494</v>
      </c>
      <c r="K47" s="79">
        <f t="shared" si="57"/>
        <v>18.225419664268586</v>
      </c>
      <c r="L47" s="79">
        <f t="shared" si="58"/>
        <v>25.819344524380494</v>
      </c>
      <c r="M47" s="79">
        <f t="shared" si="59"/>
        <v>22.174260591526778</v>
      </c>
      <c r="N47" s="79">
        <f t="shared" si="60"/>
        <v>20.655475619504397</v>
      </c>
      <c r="O47" s="79">
        <f t="shared" si="61"/>
        <v>20.655475619504397</v>
      </c>
      <c r="P47" s="79">
        <f t="shared" si="62"/>
        <v>22.174260591526778</v>
      </c>
      <c r="Q47" s="79">
        <f t="shared" si="63"/>
        <v>18.225419664268586</v>
      </c>
      <c r="R47" s="140">
        <f t="shared" si="64"/>
        <v>19.744204636290966</v>
      </c>
      <c r="S47" s="79">
        <f t="shared" si="65"/>
        <v>17.617905675459632</v>
      </c>
      <c r="T47" s="79">
        <f t="shared" si="66"/>
        <v>14.580335731414866</v>
      </c>
      <c r="U47" s="140">
        <f t="shared" si="67"/>
        <v>20.655475619504397</v>
      </c>
      <c r="V47" s="79">
        <f t="shared" si="68"/>
        <v>17.617905675459632</v>
      </c>
      <c r="W47" s="79">
        <f t="shared" si="69"/>
        <v>18.225419664268586</v>
      </c>
      <c r="X47" s="79">
        <f t="shared" si="70"/>
        <v>19.136690647482013</v>
      </c>
      <c r="Y47" s="79">
        <f t="shared" si="71"/>
        <v>20.655475619504397</v>
      </c>
      <c r="Z47" s="79">
        <f t="shared" si="72"/>
        <v>20.655475619504397</v>
      </c>
      <c r="AA47" s="79">
        <f t="shared" si="73"/>
        <v>11.542765787370104</v>
      </c>
      <c r="AB47" s="17">
        <f t="shared" si="46"/>
        <v>379.99999999999994</v>
      </c>
      <c r="AD47" s="25"/>
    </row>
    <row r="48" spans="1:30" s="8" customFormat="1" ht="20.100000000000001" customHeight="1" x14ac:dyDescent="0.3">
      <c r="A48" s="190">
        <v>33</v>
      </c>
      <c r="B48" s="22" t="s">
        <v>167</v>
      </c>
      <c r="C48" s="23" t="s">
        <v>10</v>
      </c>
      <c r="D48" s="21"/>
      <c r="E48" s="84">
        <v>2050</v>
      </c>
      <c r="F48" s="29">
        <f t="shared" si="24"/>
        <v>2050</v>
      </c>
      <c r="G48" s="80">
        <f>F48*50%</f>
        <v>1025</v>
      </c>
      <c r="H48" s="79">
        <f t="shared" si="26"/>
        <v>1025</v>
      </c>
      <c r="I48" s="79">
        <f t="shared" si="55"/>
        <v>69.64428457234213</v>
      </c>
      <c r="J48" s="79">
        <f t="shared" si="56"/>
        <v>69.64428457234213</v>
      </c>
      <c r="K48" s="79">
        <f t="shared" si="57"/>
        <v>49.16067146282974</v>
      </c>
      <c r="L48" s="79">
        <f t="shared" si="58"/>
        <v>69.64428457234213</v>
      </c>
      <c r="M48" s="79">
        <f t="shared" si="59"/>
        <v>59.812150279776183</v>
      </c>
      <c r="N48" s="79">
        <f t="shared" si="60"/>
        <v>55.715427657873697</v>
      </c>
      <c r="O48" s="79">
        <f t="shared" si="61"/>
        <v>55.715427657873697</v>
      </c>
      <c r="P48" s="79">
        <f t="shared" si="62"/>
        <v>59.812150279776183</v>
      </c>
      <c r="Q48" s="79">
        <f t="shared" si="63"/>
        <v>49.16067146282974</v>
      </c>
      <c r="R48" s="140">
        <f t="shared" si="64"/>
        <v>53.257394084732212</v>
      </c>
      <c r="S48" s="79">
        <f t="shared" si="65"/>
        <v>47.521982414068745</v>
      </c>
      <c r="T48" s="79">
        <f t="shared" si="66"/>
        <v>39.328537170263786</v>
      </c>
      <c r="U48" s="140">
        <f t="shared" si="67"/>
        <v>55.715427657873697</v>
      </c>
      <c r="V48" s="79">
        <f t="shared" si="68"/>
        <v>47.521982414068745</v>
      </c>
      <c r="W48" s="79">
        <f t="shared" si="69"/>
        <v>49.16067146282974</v>
      </c>
      <c r="X48" s="79">
        <f t="shared" si="70"/>
        <v>51.618705035971225</v>
      </c>
      <c r="Y48" s="79">
        <f t="shared" si="71"/>
        <v>55.715427657873697</v>
      </c>
      <c r="Z48" s="79">
        <f t="shared" si="72"/>
        <v>55.715427657873697</v>
      </c>
      <c r="AA48" s="79">
        <f t="shared" si="73"/>
        <v>31.135091926458834</v>
      </c>
      <c r="AB48" s="17">
        <f t="shared" si="46"/>
        <v>1024.9999999999998</v>
      </c>
      <c r="AD48" s="25"/>
    </row>
    <row r="49" spans="1:30" s="155" customFormat="1" ht="20.100000000000001" hidden="1" customHeight="1" x14ac:dyDescent="0.3">
      <c r="A49" s="191">
        <f t="shared" ref="A49:A50" si="75">1+A48</f>
        <v>34</v>
      </c>
      <c r="B49" s="149" t="s">
        <v>168</v>
      </c>
      <c r="C49" s="150" t="s">
        <v>21</v>
      </c>
      <c r="D49" s="157"/>
      <c r="E49" s="157">
        <v>124</v>
      </c>
      <c r="F49" s="152">
        <f t="shared" si="24"/>
        <v>124</v>
      </c>
      <c r="G49" s="153">
        <f t="shared" si="54"/>
        <v>99.2</v>
      </c>
      <c r="H49" s="153">
        <f t="shared" si="26"/>
        <v>24.799999999999997</v>
      </c>
      <c r="I49" s="153">
        <f t="shared" si="55"/>
        <v>6.740207833733014</v>
      </c>
      <c r="J49" s="153">
        <f t="shared" si="56"/>
        <v>6.740207833733014</v>
      </c>
      <c r="K49" s="153">
        <f t="shared" si="57"/>
        <v>4.7577937649880093</v>
      </c>
      <c r="L49" s="153">
        <f t="shared" si="58"/>
        <v>6.740207833733014</v>
      </c>
      <c r="M49" s="153">
        <f t="shared" si="59"/>
        <v>5.7886490807354125</v>
      </c>
      <c r="N49" s="153">
        <f t="shared" si="60"/>
        <v>5.3921662669864103</v>
      </c>
      <c r="O49" s="153">
        <f t="shared" si="61"/>
        <v>5.3921662669864103</v>
      </c>
      <c r="P49" s="153">
        <f t="shared" si="62"/>
        <v>5.7886490807354125</v>
      </c>
      <c r="Q49" s="153">
        <f t="shared" si="63"/>
        <v>4.7577937649880093</v>
      </c>
      <c r="R49" s="153">
        <f t="shared" si="64"/>
        <v>5.1542765787370106</v>
      </c>
      <c r="S49" s="153">
        <f t="shared" si="65"/>
        <v>4.5992006394884095</v>
      </c>
      <c r="T49" s="153">
        <f t="shared" si="66"/>
        <v>3.8062350119904074</v>
      </c>
      <c r="U49" s="153">
        <f t="shared" si="67"/>
        <v>5.3921662669864103</v>
      </c>
      <c r="V49" s="153">
        <f t="shared" si="68"/>
        <v>4.5992006394884095</v>
      </c>
      <c r="W49" s="153">
        <f t="shared" si="69"/>
        <v>4.7577937649880093</v>
      </c>
      <c r="X49" s="153">
        <f t="shared" si="70"/>
        <v>4.9956834532374099</v>
      </c>
      <c r="Y49" s="153">
        <f t="shared" si="71"/>
        <v>5.3921662669864103</v>
      </c>
      <c r="Z49" s="153">
        <f t="shared" si="72"/>
        <v>5.3921662669864103</v>
      </c>
      <c r="AA49" s="153">
        <f t="shared" si="73"/>
        <v>3.0132693844924061</v>
      </c>
      <c r="AB49" s="154">
        <f t="shared" si="46"/>
        <v>99.199999999999974</v>
      </c>
      <c r="AD49" s="156"/>
    </row>
    <row r="50" spans="1:30" s="155" customFormat="1" ht="20.100000000000001" hidden="1" customHeight="1" x14ac:dyDescent="0.3">
      <c r="A50" s="191">
        <f t="shared" si="75"/>
        <v>35</v>
      </c>
      <c r="B50" s="149" t="s">
        <v>169</v>
      </c>
      <c r="C50" s="150" t="s">
        <v>131</v>
      </c>
      <c r="D50" s="157"/>
      <c r="E50" s="157">
        <v>59</v>
      </c>
      <c r="F50" s="152">
        <f t="shared" si="24"/>
        <v>59</v>
      </c>
      <c r="G50" s="153">
        <f t="shared" si="54"/>
        <v>47.2</v>
      </c>
      <c r="H50" s="153">
        <f t="shared" si="26"/>
        <v>11.799999999999997</v>
      </c>
      <c r="I50" s="153">
        <f t="shared" si="55"/>
        <v>3.2070343725019987</v>
      </c>
      <c r="J50" s="153">
        <f t="shared" si="56"/>
        <v>3.2070343725019987</v>
      </c>
      <c r="K50" s="153">
        <f t="shared" si="57"/>
        <v>2.2637889688249402</v>
      </c>
      <c r="L50" s="153">
        <f t="shared" si="58"/>
        <v>3.2070343725019987</v>
      </c>
      <c r="M50" s="153">
        <f t="shared" si="59"/>
        <v>2.7542765787370107</v>
      </c>
      <c r="N50" s="153">
        <f t="shared" si="60"/>
        <v>2.5656274980015987</v>
      </c>
      <c r="O50" s="153">
        <f t="shared" si="61"/>
        <v>2.5656274980015987</v>
      </c>
      <c r="P50" s="153">
        <f t="shared" si="62"/>
        <v>2.7542765787370107</v>
      </c>
      <c r="Q50" s="153">
        <f t="shared" si="63"/>
        <v>2.2637889688249402</v>
      </c>
      <c r="R50" s="153">
        <f t="shared" si="64"/>
        <v>2.4524380495603517</v>
      </c>
      <c r="S50" s="153">
        <f t="shared" si="65"/>
        <v>2.1883293365307757</v>
      </c>
      <c r="T50" s="153">
        <f t="shared" si="66"/>
        <v>1.8110311750599519</v>
      </c>
      <c r="U50" s="153">
        <f t="shared" si="67"/>
        <v>2.5656274980015987</v>
      </c>
      <c r="V50" s="153">
        <f t="shared" si="68"/>
        <v>2.1883293365307757</v>
      </c>
      <c r="W50" s="153">
        <f t="shared" si="69"/>
        <v>2.2637889688249402</v>
      </c>
      <c r="X50" s="153">
        <f t="shared" si="70"/>
        <v>2.3769784172661872</v>
      </c>
      <c r="Y50" s="153">
        <f t="shared" si="71"/>
        <v>2.5656274980015987</v>
      </c>
      <c r="Z50" s="153">
        <f t="shared" si="72"/>
        <v>2.5656274980015987</v>
      </c>
      <c r="AA50" s="153">
        <f t="shared" si="73"/>
        <v>1.4337330135891289</v>
      </c>
      <c r="AB50" s="154">
        <f t="shared" si="46"/>
        <v>47.2</v>
      </c>
      <c r="AD50" s="156"/>
    </row>
    <row r="51" spans="1:30" s="8" customFormat="1" ht="20.100000000000001" hidden="1" customHeight="1" x14ac:dyDescent="0.3">
      <c r="A51" s="191">
        <f t="shared" si="22"/>
        <v>36</v>
      </c>
      <c r="B51" s="26" t="s">
        <v>27</v>
      </c>
      <c r="C51" s="28" t="s">
        <v>19</v>
      </c>
      <c r="D51" s="21"/>
      <c r="E51" s="84"/>
      <c r="F51" s="29">
        <f t="shared" si="24"/>
        <v>0</v>
      </c>
      <c r="G51" s="80">
        <f t="shared" si="54"/>
        <v>0</v>
      </c>
      <c r="H51" s="79">
        <f t="shared" si="26"/>
        <v>0</v>
      </c>
      <c r="I51" s="79">
        <f t="shared" si="55"/>
        <v>0</v>
      </c>
      <c r="J51" s="79">
        <f t="shared" si="56"/>
        <v>0</v>
      </c>
      <c r="K51" s="79">
        <f t="shared" si="57"/>
        <v>0</v>
      </c>
      <c r="L51" s="79">
        <f t="shared" si="58"/>
        <v>0</v>
      </c>
      <c r="M51" s="79">
        <f t="shared" si="59"/>
        <v>0</v>
      </c>
      <c r="N51" s="79">
        <f t="shared" si="60"/>
        <v>0</v>
      </c>
      <c r="O51" s="79">
        <f t="shared" si="61"/>
        <v>0</v>
      </c>
      <c r="P51" s="79">
        <f t="shared" si="62"/>
        <v>0</v>
      </c>
      <c r="Q51" s="79">
        <f t="shared" si="63"/>
        <v>0</v>
      </c>
      <c r="R51" s="140">
        <f t="shared" si="64"/>
        <v>0</v>
      </c>
      <c r="S51" s="79">
        <f t="shared" si="65"/>
        <v>0</v>
      </c>
      <c r="T51" s="79">
        <f t="shared" si="66"/>
        <v>0</v>
      </c>
      <c r="U51" s="140">
        <f t="shared" si="67"/>
        <v>0</v>
      </c>
      <c r="V51" s="79">
        <f t="shared" si="68"/>
        <v>0</v>
      </c>
      <c r="W51" s="79">
        <f t="shared" si="69"/>
        <v>0</v>
      </c>
      <c r="X51" s="79">
        <f t="shared" si="70"/>
        <v>0</v>
      </c>
      <c r="Y51" s="79">
        <f t="shared" si="71"/>
        <v>0</v>
      </c>
      <c r="Z51" s="79">
        <f t="shared" si="72"/>
        <v>0</v>
      </c>
      <c r="AA51" s="79">
        <f t="shared" si="73"/>
        <v>0</v>
      </c>
      <c r="AB51" s="17">
        <f t="shared" si="46"/>
        <v>0</v>
      </c>
      <c r="AD51" s="25"/>
    </row>
    <row r="52" spans="1:30" s="8" customFormat="1" ht="20.100000000000001" hidden="1" customHeight="1" x14ac:dyDescent="0.3">
      <c r="A52" s="190">
        <v>12</v>
      </c>
      <c r="B52" s="26" t="s">
        <v>28</v>
      </c>
      <c r="C52" s="28" t="s">
        <v>20</v>
      </c>
      <c r="D52" s="21"/>
      <c r="E52" s="84"/>
      <c r="F52" s="29">
        <f t="shared" si="24"/>
        <v>0</v>
      </c>
      <c r="G52" s="80">
        <f t="shared" si="54"/>
        <v>0</v>
      </c>
      <c r="H52" s="79">
        <f t="shared" si="26"/>
        <v>0</v>
      </c>
      <c r="I52" s="79">
        <f t="shared" si="55"/>
        <v>0</v>
      </c>
      <c r="J52" s="79">
        <f t="shared" si="56"/>
        <v>0</v>
      </c>
      <c r="K52" s="79">
        <f t="shared" si="57"/>
        <v>0</v>
      </c>
      <c r="L52" s="79">
        <f t="shared" si="58"/>
        <v>0</v>
      </c>
      <c r="M52" s="79">
        <f t="shared" si="59"/>
        <v>0</v>
      </c>
      <c r="N52" s="79">
        <f t="shared" si="60"/>
        <v>0</v>
      </c>
      <c r="O52" s="79">
        <f t="shared" si="61"/>
        <v>0</v>
      </c>
      <c r="P52" s="79">
        <f t="shared" si="62"/>
        <v>0</v>
      </c>
      <c r="Q52" s="79">
        <f t="shared" si="63"/>
        <v>0</v>
      </c>
      <c r="R52" s="140">
        <f t="shared" si="64"/>
        <v>0</v>
      </c>
      <c r="S52" s="79">
        <f t="shared" si="65"/>
        <v>0</v>
      </c>
      <c r="T52" s="79">
        <f t="shared" si="66"/>
        <v>0</v>
      </c>
      <c r="U52" s="140">
        <f t="shared" si="67"/>
        <v>0</v>
      </c>
      <c r="V52" s="79">
        <f t="shared" si="68"/>
        <v>0</v>
      </c>
      <c r="W52" s="79">
        <f t="shared" si="69"/>
        <v>0</v>
      </c>
      <c r="X52" s="79">
        <f t="shared" si="70"/>
        <v>0</v>
      </c>
      <c r="Y52" s="79">
        <f t="shared" si="71"/>
        <v>0</v>
      </c>
      <c r="Z52" s="79">
        <f t="shared" si="72"/>
        <v>0</v>
      </c>
      <c r="AA52" s="79">
        <f t="shared" si="73"/>
        <v>0</v>
      </c>
      <c r="AB52" s="17">
        <f t="shared" si="46"/>
        <v>0</v>
      </c>
      <c r="AD52" s="25"/>
    </row>
    <row r="53" spans="1:30" s="8" customFormat="1" ht="20.100000000000001" hidden="1" customHeight="1" x14ac:dyDescent="0.3">
      <c r="A53" s="191">
        <f t="shared" ref="A53:A54" si="76">1+A52</f>
        <v>13</v>
      </c>
      <c r="B53" s="26" t="s">
        <v>23</v>
      </c>
      <c r="C53" s="28" t="s">
        <v>21</v>
      </c>
      <c r="D53" s="21"/>
      <c r="E53" s="84"/>
      <c r="F53" s="29">
        <f t="shared" si="24"/>
        <v>0</v>
      </c>
      <c r="G53" s="80">
        <f t="shared" si="54"/>
        <v>0</v>
      </c>
      <c r="H53" s="79">
        <f t="shared" si="26"/>
        <v>0</v>
      </c>
      <c r="I53" s="79">
        <f t="shared" si="55"/>
        <v>0</v>
      </c>
      <c r="J53" s="79">
        <f t="shared" si="56"/>
        <v>0</v>
      </c>
      <c r="K53" s="79">
        <f t="shared" si="57"/>
        <v>0</v>
      </c>
      <c r="L53" s="79">
        <f t="shared" si="58"/>
        <v>0</v>
      </c>
      <c r="M53" s="79">
        <f t="shared" si="59"/>
        <v>0</v>
      </c>
      <c r="N53" s="79">
        <f t="shared" si="60"/>
        <v>0</v>
      </c>
      <c r="O53" s="79">
        <f t="shared" si="61"/>
        <v>0</v>
      </c>
      <c r="P53" s="79">
        <f t="shared" si="62"/>
        <v>0</v>
      </c>
      <c r="Q53" s="79">
        <f t="shared" si="63"/>
        <v>0</v>
      </c>
      <c r="R53" s="140">
        <f t="shared" si="64"/>
        <v>0</v>
      </c>
      <c r="S53" s="79">
        <f t="shared" si="65"/>
        <v>0</v>
      </c>
      <c r="T53" s="79">
        <f t="shared" si="66"/>
        <v>0</v>
      </c>
      <c r="U53" s="140">
        <f t="shared" si="67"/>
        <v>0</v>
      </c>
      <c r="V53" s="79">
        <f t="shared" si="68"/>
        <v>0</v>
      </c>
      <c r="W53" s="79">
        <f t="shared" si="69"/>
        <v>0</v>
      </c>
      <c r="X53" s="79">
        <f t="shared" si="70"/>
        <v>0</v>
      </c>
      <c r="Y53" s="79">
        <f t="shared" si="71"/>
        <v>0</v>
      </c>
      <c r="Z53" s="79">
        <f t="shared" si="72"/>
        <v>0</v>
      </c>
      <c r="AA53" s="79">
        <f t="shared" si="73"/>
        <v>0</v>
      </c>
      <c r="AB53" s="17">
        <f t="shared" si="46"/>
        <v>0</v>
      </c>
      <c r="AD53" s="25"/>
    </row>
    <row r="54" spans="1:30" s="8" customFormat="1" ht="20.100000000000001" hidden="1" customHeight="1" x14ac:dyDescent="0.3">
      <c r="A54" s="191">
        <f t="shared" si="76"/>
        <v>14</v>
      </c>
      <c r="B54" s="26" t="s">
        <v>24</v>
      </c>
      <c r="C54" s="28" t="s">
        <v>21</v>
      </c>
      <c r="D54" s="21"/>
      <c r="E54" s="84"/>
      <c r="F54" s="29">
        <f t="shared" si="24"/>
        <v>0</v>
      </c>
      <c r="G54" s="80">
        <f t="shared" si="54"/>
        <v>0</v>
      </c>
      <c r="H54" s="79">
        <f t="shared" si="26"/>
        <v>0</v>
      </c>
      <c r="I54" s="79">
        <f t="shared" si="55"/>
        <v>0</v>
      </c>
      <c r="J54" s="79">
        <f t="shared" si="56"/>
        <v>0</v>
      </c>
      <c r="K54" s="79">
        <f t="shared" si="57"/>
        <v>0</v>
      </c>
      <c r="L54" s="79">
        <f t="shared" si="58"/>
        <v>0</v>
      </c>
      <c r="M54" s="79">
        <f t="shared" si="59"/>
        <v>0</v>
      </c>
      <c r="N54" s="79">
        <f t="shared" si="60"/>
        <v>0</v>
      </c>
      <c r="O54" s="79">
        <f t="shared" si="61"/>
        <v>0</v>
      </c>
      <c r="P54" s="79">
        <f t="shared" si="62"/>
        <v>0</v>
      </c>
      <c r="Q54" s="79">
        <f t="shared" si="63"/>
        <v>0</v>
      </c>
      <c r="R54" s="140">
        <f t="shared" si="64"/>
        <v>0</v>
      </c>
      <c r="S54" s="79">
        <f t="shared" si="65"/>
        <v>0</v>
      </c>
      <c r="T54" s="79">
        <f t="shared" si="66"/>
        <v>0</v>
      </c>
      <c r="U54" s="140">
        <f t="shared" si="67"/>
        <v>0</v>
      </c>
      <c r="V54" s="79">
        <f t="shared" si="68"/>
        <v>0</v>
      </c>
      <c r="W54" s="79">
        <f t="shared" si="69"/>
        <v>0</v>
      </c>
      <c r="X54" s="79">
        <f t="shared" si="70"/>
        <v>0</v>
      </c>
      <c r="Y54" s="79">
        <f t="shared" si="71"/>
        <v>0</v>
      </c>
      <c r="Z54" s="79">
        <f t="shared" si="72"/>
        <v>0</v>
      </c>
      <c r="AA54" s="79">
        <f t="shared" si="73"/>
        <v>0</v>
      </c>
      <c r="AB54" s="17">
        <f t="shared" si="46"/>
        <v>0</v>
      </c>
      <c r="AD54" s="25"/>
    </row>
    <row r="55" spans="1:30" s="8" customFormat="1" ht="20.100000000000001" customHeight="1" x14ac:dyDescent="0.3">
      <c r="A55" s="191">
        <v>34</v>
      </c>
      <c r="B55" s="194" t="s">
        <v>170</v>
      </c>
      <c r="C55" s="195" t="s">
        <v>22</v>
      </c>
      <c r="D55" s="21"/>
      <c r="E55" s="84">
        <v>270</v>
      </c>
      <c r="F55" s="29">
        <f t="shared" si="24"/>
        <v>270</v>
      </c>
      <c r="G55" s="80">
        <f t="shared" si="54"/>
        <v>216</v>
      </c>
      <c r="H55" s="79">
        <f t="shared" si="26"/>
        <v>54</v>
      </c>
      <c r="I55" s="79">
        <f t="shared" si="55"/>
        <v>14.676258992805755</v>
      </c>
      <c r="J55" s="79">
        <f t="shared" si="56"/>
        <v>14.676258992805755</v>
      </c>
      <c r="K55" s="79">
        <f t="shared" si="57"/>
        <v>10.359712230215827</v>
      </c>
      <c r="L55" s="79">
        <f t="shared" si="58"/>
        <v>14.676258992805755</v>
      </c>
      <c r="M55" s="79">
        <f t="shared" si="59"/>
        <v>12.60431654676259</v>
      </c>
      <c r="N55" s="79">
        <f t="shared" si="60"/>
        <v>11.741007194244604</v>
      </c>
      <c r="O55" s="79">
        <f t="shared" si="61"/>
        <v>11.741007194244604</v>
      </c>
      <c r="P55" s="79">
        <f t="shared" si="62"/>
        <v>12.60431654676259</v>
      </c>
      <c r="Q55" s="79">
        <f t="shared" si="63"/>
        <v>10.359712230215827</v>
      </c>
      <c r="R55" s="140">
        <f t="shared" si="64"/>
        <v>11.223021582733812</v>
      </c>
      <c r="S55" s="79">
        <f t="shared" si="65"/>
        <v>10.014388489208633</v>
      </c>
      <c r="T55" s="79">
        <f t="shared" si="66"/>
        <v>8.2877697841726619</v>
      </c>
      <c r="U55" s="140">
        <f t="shared" si="67"/>
        <v>11.741007194244604</v>
      </c>
      <c r="V55" s="79">
        <f t="shared" si="68"/>
        <v>10.014388489208633</v>
      </c>
      <c r="W55" s="79">
        <f t="shared" si="69"/>
        <v>10.359712230215827</v>
      </c>
      <c r="X55" s="79">
        <f t="shared" si="70"/>
        <v>10.877697841726619</v>
      </c>
      <c r="Y55" s="79">
        <f t="shared" si="71"/>
        <v>11.741007194244604</v>
      </c>
      <c r="Z55" s="79">
        <f t="shared" si="72"/>
        <v>11.741007194244604</v>
      </c>
      <c r="AA55" s="79">
        <f t="shared" si="73"/>
        <v>6.5611510791366907</v>
      </c>
      <c r="AB55" s="17">
        <f t="shared" si="46"/>
        <v>216.00000000000003</v>
      </c>
      <c r="AD55" s="25"/>
    </row>
    <row r="56" spans="1:30" s="86" customFormat="1" ht="20.100000000000001" customHeight="1" x14ac:dyDescent="0.3">
      <c r="A56" s="192">
        <v>35</v>
      </c>
      <c r="B56" s="170" t="s">
        <v>133</v>
      </c>
      <c r="C56" s="171" t="s">
        <v>82</v>
      </c>
      <c r="D56" s="172"/>
      <c r="E56" s="172">
        <v>215</v>
      </c>
      <c r="F56" s="173">
        <f t="shared" si="24"/>
        <v>215</v>
      </c>
      <c r="G56" s="174">
        <f>F56*50%</f>
        <v>107.5</v>
      </c>
      <c r="H56" s="174">
        <f t="shared" si="26"/>
        <v>107.5</v>
      </c>
      <c r="I56" s="174">
        <f t="shared" si="55"/>
        <v>7.3041566746602715</v>
      </c>
      <c r="J56" s="174">
        <f t="shared" si="56"/>
        <v>7.3041566746602715</v>
      </c>
      <c r="K56" s="174">
        <f t="shared" si="57"/>
        <v>5.1558752997601918</v>
      </c>
      <c r="L56" s="174">
        <f t="shared" si="58"/>
        <v>7.3041566746602715</v>
      </c>
      <c r="M56" s="174">
        <f t="shared" si="59"/>
        <v>6.2729816147082333</v>
      </c>
      <c r="N56" s="174">
        <f t="shared" si="60"/>
        <v>5.8433253397282172</v>
      </c>
      <c r="O56" s="174">
        <f t="shared" si="61"/>
        <v>5.8433253397282172</v>
      </c>
      <c r="P56" s="174">
        <f t="shared" si="62"/>
        <v>6.2729816147082333</v>
      </c>
      <c r="Q56" s="174">
        <f t="shared" si="63"/>
        <v>5.1558752997601918</v>
      </c>
      <c r="R56" s="174">
        <f t="shared" si="64"/>
        <v>5.5855315747402079</v>
      </c>
      <c r="S56" s="174">
        <f t="shared" si="65"/>
        <v>4.9840127897681858</v>
      </c>
      <c r="T56" s="174">
        <f t="shared" si="66"/>
        <v>4.1247002398081536</v>
      </c>
      <c r="U56" s="174">
        <f t="shared" si="67"/>
        <v>5.8433253397282172</v>
      </c>
      <c r="V56" s="174">
        <f t="shared" si="68"/>
        <v>4.9840127897681858</v>
      </c>
      <c r="W56" s="174">
        <f t="shared" si="69"/>
        <v>5.1558752997601918</v>
      </c>
      <c r="X56" s="174">
        <f t="shared" si="70"/>
        <v>5.4136690647482011</v>
      </c>
      <c r="Y56" s="174">
        <f t="shared" si="71"/>
        <v>5.8433253397282172</v>
      </c>
      <c r="Z56" s="174">
        <f t="shared" si="72"/>
        <v>5.8433253397282172</v>
      </c>
      <c r="AA56" s="174">
        <f t="shared" si="73"/>
        <v>3.2653876898481218</v>
      </c>
      <c r="AB56" s="175">
        <f t="shared" si="46"/>
        <v>107.5</v>
      </c>
      <c r="AD56" s="87"/>
    </row>
    <row r="57" spans="1:30" s="8" customFormat="1" ht="20.100000000000001" hidden="1" customHeight="1" x14ac:dyDescent="0.3">
      <c r="A57" s="161">
        <f t="shared" si="22"/>
        <v>36</v>
      </c>
      <c r="B57" s="162" t="s">
        <v>25</v>
      </c>
      <c r="C57" s="163" t="s">
        <v>22</v>
      </c>
      <c r="D57" s="164"/>
      <c r="E57" s="128"/>
      <c r="F57" s="29">
        <f t="shared" si="24"/>
        <v>0</v>
      </c>
      <c r="G57" s="165">
        <f t="shared" si="54"/>
        <v>0</v>
      </c>
      <c r="H57" s="166">
        <f t="shared" si="26"/>
        <v>0</v>
      </c>
      <c r="I57" s="166">
        <f t="shared" si="55"/>
        <v>0</v>
      </c>
      <c r="J57" s="166">
        <f t="shared" si="56"/>
        <v>0</v>
      </c>
      <c r="K57" s="166">
        <f t="shared" si="57"/>
        <v>0</v>
      </c>
      <c r="L57" s="166">
        <f t="shared" si="58"/>
        <v>0</v>
      </c>
      <c r="M57" s="166">
        <f t="shared" si="59"/>
        <v>0</v>
      </c>
      <c r="N57" s="166">
        <f t="shared" si="60"/>
        <v>0</v>
      </c>
      <c r="O57" s="166">
        <f t="shared" si="61"/>
        <v>0</v>
      </c>
      <c r="P57" s="166">
        <f t="shared" si="62"/>
        <v>0</v>
      </c>
      <c r="Q57" s="166">
        <f t="shared" si="63"/>
        <v>0</v>
      </c>
      <c r="R57" s="167">
        <f t="shared" si="64"/>
        <v>0</v>
      </c>
      <c r="S57" s="166">
        <f t="shared" si="65"/>
        <v>0</v>
      </c>
      <c r="T57" s="166">
        <f t="shared" si="66"/>
        <v>0</v>
      </c>
      <c r="U57" s="167">
        <f t="shared" si="67"/>
        <v>0</v>
      </c>
      <c r="V57" s="166">
        <f t="shared" si="68"/>
        <v>0</v>
      </c>
      <c r="W57" s="166">
        <f t="shared" si="69"/>
        <v>0</v>
      </c>
      <c r="X57" s="166">
        <f t="shared" si="70"/>
        <v>0</v>
      </c>
      <c r="Y57" s="166">
        <f t="shared" si="71"/>
        <v>0</v>
      </c>
      <c r="Z57" s="166">
        <f t="shared" si="72"/>
        <v>0</v>
      </c>
      <c r="AA57" s="166">
        <f t="shared" si="73"/>
        <v>0</v>
      </c>
      <c r="AB57" s="168">
        <f t="shared" si="46"/>
        <v>0</v>
      </c>
      <c r="AD57" s="25"/>
    </row>
    <row r="58" spans="1:30" s="8" customFormat="1" ht="20.100000000000001" hidden="1" customHeight="1" x14ac:dyDescent="0.3">
      <c r="A58" s="144">
        <f t="shared" si="22"/>
        <v>37</v>
      </c>
      <c r="B58" s="27" t="s">
        <v>26</v>
      </c>
      <c r="C58" s="28" t="s">
        <v>22</v>
      </c>
      <c r="D58" s="21"/>
      <c r="E58" s="21"/>
      <c r="F58" s="29">
        <f t="shared" si="24"/>
        <v>0</v>
      </c>
      <c r="G58" s="80">
        <f t="shared" si="54"/>
        <v>0</v>
      </c>
      <c r="H58" s="79">
        <f t="shared" si="26"/>
        <v>0</v>
      </c>
      <c r="I58" s="79">
        <f t="shared" si="55"/>
        <v>0</v>
      </c>
      <c r="J58" s="79">
        <f t="shared" si="56"/>
        <v>0</v>
      </c>
      <c r="K58" s="79">
        <f t="shared" si="57"/>
        <v>0</v>
      </c>
      <c r="L58" s="79">
        <f t="shared" si="58"/>
        <v>0</v>
      </c>
      <c r="M58" s="79">
        <f t="shared" si="59"/>
        <v>0</v>
      </c>
      <c r="N58" s="79">
        <f t="shared" si="60"/>
        <v>0</v>
      </c>
      <c r="O58" s="79">
        <f t="shared" si="61"/>
        <v>0</v>
      </c>
      <c r="P58" s="79">
        <f t="shared" si="62"/>
        <v>0</v>
      </c>
      <c r="Q58" s="79">
        <f t="shared" si="63"/>
        <v>0</v>
      </c>
      <c r="R58" s="140">
        <f t="shared" si="64"/>
        <v>0</v>
      </c>
      <c r="S58" s="79">
        <f t="shared" si="65"/>
        <v>0</v>
      </c>
      <c r="T58" s="79">
        <f t="shared" si="66"/>
        <v>0</v>
      </c>
      <c r="U58" s="140">
        <f t="shared" si="67"/>
        <v>0</v>
      </c>
      <c r="V58" s="79">
        <f t="shared" si="68"/>
        <v>0</v>
      </c>
      <c r="W58" s="79">
        <f t="shared" si="69"/>
        <v>0</v>
      </c>
      <c r="X58" s="79">
        <f t="shared" si="70"/>
        <v>0</v>
      </c>
      <c r="Y58" s="79">
        <f t="shared" si="71"/>
        <v>0</v>
      </c>
      <c r="Z58" s="79">
        <f t="shared" si="72"/>
        <v>0</v>
      </c>
      <c r="AA58" s="79">
        <f t="shared" si="73"/>
        <v>0</v>
      </c>
      <c r="AB58" s="17">
        <f t="shared" si="46"/>
        <v>0</v>
      </c>
      <c r="AD58" s="25"/>
    </row>
    <row r="59" spans="1:30" x14ac:dyDescent="0.3">
      <c r="B59" s="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78"/>
      <c r="R59" s="5"/>
      <c r="S59" s="5"/>
      <c r="U59" s="193"/>
    </row>
    <row r="60" spans="1:30" x14ac:dyDescent="0.3">
      <c r="B60" s="263" t="s">
        <v>149</v>
      </c>
      <c r="C60" s="263"/>
      <c r="D60" s="263"/>
      <c r="E60" s="263"/>
      <c r="F60" s="24"/>
      <c r="G60" s="24"/>
      <c r="H60" s="24"/>
      <c r="I60" s="24"/>
      <c r="T60" s="77"/>
      <c r="U60" s="77"/>
      <c r="V60" s="77"/>
      <c r="X60" s="75" t="s">
        <v>208</v>
      </c>
      <c r="Y60" s="77"/>
      <c r="Z60" s="77"/>
      <c r="AA60" s="77"/>
    </row>
    <row r="61" spans="1:30" x14ac:dyDescent="0.3">
      <c r="B61" s="254" t="s">
        <v>147</v>
      </c>
      <c r="C61" s="254"/>
      <c r="D61" s="254"/>
      <c r="E61" s="254"/>
      <c r="H61" s="158" t="s">
        <v>146</v>
      </c>
      <c r="I61" s="160"/>
      <c r="J61" s="24"/>
      <c r="Q61" s="76" t="s">
        <v>145</v>
      </c>
      <c r="T61" s="75"/>
      <c r="U61" s="75"/>
      <c r="V61" s="75"/>
      <c r="X61" s="75"/>
      <c r="Y61" s="75"/>
      <c r="Z61" s="75"/>
      <c r="AA61" s="75"/>
    </row>
    <row r="62" spans="1:30" x14ac:dyDescent="0.3">
      <c r="H62" s="160" t="s">
        <v>144</v>
      </c>
      <c r="I62" s="158"/>
      <c r="J62" s="6"/>
      <c r="Q62" s="76" t="s">
        <v>143</v>
      </c>
      <c r="U62" s="6"/>
      <c r="V62" s="6"/>
      <c r="X62" s="158" t="s">
        <v>142</v>
      </c>
      <c r="Y62" s="6"/>
      <c r="Z62" s="6"/>
      <c r="AA62" s="6"/>
      <c r="AB62" s="6"/>
    </row>
    <row r="63" spans="1:30" x14ac:dyDescent="0.3">
      <c r="B63" s="254"/>
      <c r="C63" s="254"/>
      <c r="D63" s="254"/>
      <c r="E63" s="254"/>
      <c r="I63" s="158"/>
      <c r="J63" s="6"/>
      <c r="U63" s="3"/>
      <c r="V63" s="3"/>
      <c r="X63" s="75"/>
    </row>
    <row r="64" spans="1:30" x14ac:dyDescent="0.3">
      <c r="B64" s="3"/>
      <c r="C64" s="3"/>
      <c r="D64" s="3"/>
      <c r="E64" s="3"/>
      <c r="I64" s="75"/>
      <c r="J64" s="3"/>
      <c r="Q64" s="75"/>
      <c r="U64" s="3"/>
      <c r="V64" s="3"/>
      <c r="X64" s="75"/>
    </row>
    <row r="65" spans="2:28" x14ac:dyDescent="0.3">
      <c r="B65" s="255" t="s">
        <v>141</v>
      </c>
      <c r="C65" s="255"/>
      <c r="D65" s="255"/>
      <c r="E65" s="255"/>
      <c r="H65" s="159" t="s">
        <v>140</v>
      </c>
      <c r="I65" s="159"/>
      <c r="J65" s="74"/>
      <c r="Q65" s="159" t="s">
        <v>139</v>
      </c>
      <c r="U65" s="74"/>
      <c r="V65" s="74"/>
      <c r="X65" s="159" t="s">
        <v>138</v>
      </c>
      <c r="Y65" s="74"/>
      <c r="Z65" s="74"/>
      <c r="AA65" s="74"/>
      <c r="AB65" s="6"/>
    </row>
    <row r="66" spans="2:28" x14ac:dyDescent="0.3">
      <c r="B66" s="254" t="s">
        <v>137</v>
      </c>
      <c r="C66" s="254"/>
      <c r="D66" s="254"/>
      <c r="E66" s="254"/>
      <c r="H66" s="158" t="s">
        <v>136</v>
      </c>
      <c r="I66" s="158"/>
      <c r="J66" s="6"/>
      <c r="K66" s="6"/>
      <c r="M66" s="6"/>
      <c r="N66" s="6"/>
      <c r="O66" s="6"/>
      <c r="Q66" s="158" t="s">
        <v>135</v>
      </c>
      <c r="R66" s="6"/>
      <c r="S66" s="6"/>
      <c r="U66" s="6"/>
      <c r="V66" s="6"/>
      <c r="X66" s="158" t="s">
        <v>134</v>
      </c>
      <c r="Y66" s="6"/>
      <c r="Z66" s="6"/>
      <c r="AA66" s="6"/>
      <c r="AB66" s="6"/>
    </row>
  </sheetData>
  <mergeCells count="11">
    <mergeCell ref="A7:B7"/>
    <mergeCell ref="A1:AB1"/>
    <mergeCell ref="A2:AB2"/>
    <mergeCell ref="A3:AB3"/>
    <mergeCell ref="A4:B4"/>
    <mergeCell ref="D6:F6"/>
    <mergeCell ref="B60:E60"/>
    <mergeCell ref="B61:E61"/>
    <mergeCell ref="B63:E63"/>
    <mergeCell ref="B65:E65"/>
    <mergeCell ref="B66:E66"/>
  </mergeCells>
  <printOptions horizontalCentered="1"/>
  <pageMargins left="7.874015748031496E-2" right="7.874015748031496E-2" top="0.31496062992125984" bottom="0.19685039370078741" header="0" footer="0"/>
  <pageSetup paperSize="256" scale="47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79"/>
  <sheetViews>
    <sheetView tabSelected="1" view="pageBreakPreview" topLeftCell="A22" zoomScale="55" zoomScaleSheetLayoutView="55" workbookViewId="0">
      <selection activeCell="AA73" sqref="AA73"/>
    </sheetView>
  </sheetViews>
  <sheetFormatPr defaultRowHeight="15.6" x14ac:dyDescent="0.3"/>
  <cols>
    <col min="1" max="1" width="6" style="202" customWidth="1"/>
    <col min="2" max="2" width="52.21875" style="2" customWidth="1"/>
    <col min="3" max="3" width="10.44140625" style="2" customWidth="1"/>
    <col min="4" max="6" width="10.109375" style="2" customWidth="1"/>
    <col min="7" max="7" width="8.88671875" style="2" customWidth="1"/>
    <col min="8" max="22" width="8.33203125" style="2" customWidth="1"/>
    <col min="23" max="27" width="8.33203125" style="3" customWidth="1"/>
    <col min="28" max="28" width="15.6640625" style="3" customWidth="1"/>
  </cols>
  <sheetData>
    <row r="1" spans="1:34" ht="22.8" x14ac:dyDescent="0.4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34" ht="22.8" x14ac:dyDescent="0.4">
      <c r="A2" s="264" t="s">
        <v>215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spans="1:34" ht="22.8" x14ac:dyDescent="0.4">
      <c r="A3" s="264" t="s">
        <v>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</row>
    <row r="4" spans="1:34" x14ac:dyDescent="0.3">
      <c r="A4" s="257" t="s">
        <v>12</v>
      </c>
      <c r="B4" s="2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1"/>
      <c r="U4" s="11"/>
      <c r="V4" s="11"/>
      <c r="W4" s="12"/>
      <c r="X4" s="12"/>
      <c r="Y4" s="12"/>
      <c r="Z4" s="12"/>
      <c r="AA4" s="12"/>
      <c r="AB4" s="12"/>
    </row>
    <row r="5" spans="1:34" x14ac:dyDescent="0.3">
      <c r="A5" s="189"/>
      <c r="B5" s="189"/>
      <c r="C5" s="187"/>
      <c r="D5" s="183"/>
      <c r="E5" s="184"/>
      <c r="F5" s="185"/>
      <c r="G5" s="186"/>
      <c r="H5" s="176"/>
      <c r="I5" s="177">
        <v>1</v>
      </c>
      <c r="J5" s="177">
        <v>2</v>
      </c>
      <c r="K5" s="177">
        <v>3</v>
      </c>
      <c r="L5" s="177">
        <v>4</v>
      </c>
      <c r="M5" s="177">
        <v>5</v>
      </c>
      <c r="N5" s="177">
        <v>6</v>
      </c>
      <c r="O5" s="177">
        <v>7</v>
      </c>
      <c r="P5" s="177">
        <v>8</v>
      </c>
      <c r="Q5" s="177">
        <v>9</v>
      </c>
      <c r="R5" s="177">
        <v>10</v>
      </c>
      <c r="S5" s="177">
        <v>11</v>
      </c>
      <c r="T5" s="178">
        <v>12</v>
      </c>
      <c r="U5" s="177">
        <v>13</v>
      </c>
      <c r="V5" s="177">
        <v>14</v>
      </c>
      <c r="W5" s="179">
        <v>15</v>
      </c>
      <c r="X5" s="179">
        <v>16</v>
      </c>
      <c r="Y5" s="179">
        <v>17</v>
      </c>
      <c r="Z5" s="179">
        <v>18</v>
      </c>
      <c r="AA5" s="179">
        <v>19</v>
      </c>
      <c r="AB5" s="181"/>
    </row>
    <row r="6" spans="1:34" s="7" customFormat="1" ht="103.2" customHeight="1" x14ac:dyDescent="0.3">
      <c r="A6" s="182" t="s">
        <v>0</v>
      </c>
      <c r="B6" s="188" t="s">
        <v>1</v>
      </c>
      <c r="C6" s="182" t="s">
        <v>2</v>
      </c>
      <c r="D6" s="265" t="s">
        <v>154</v>
      </c>
      <c r="E6" s="266"/>
      <c r="F6" s="267"/>
      <c r="G6" s="272" t="s">
        <v>151</v>
      </c>
      <c r="H6" s="268" t="s">
        <v>150</v>
      </c>
      <c r="I6" s="122" t="s">
        <v>184</v>
      </c>
      <c r="J6" s="122" t="s">
        <v>185</v>
      </c>
      <c r="K6" s="122" t="s">
        <v>186</v>
      </c>
      <c r="L6" s="122" t="s">
        <v>187</v>
      </c>
      <c r="M6" s="122" t="s">
        <v>188</v>
      </c>
      <c r="N6" s="122" t="s">
        <v>189</v>
      </c>
      <c r="O6" s="122" t="s">
        <v>190</v>
      </c>
      <c r="P6" s="122" t="s">
        <v>191</v>
      </c>
      <c r="Q6" s="122" t="s">
        <v>192</v>
      </c>
      <c r="R6" s="138" t="s">
        <v>193</v>
      </c>
      <c r="S6" s="122" t="s">
        <v>194</v>
      </c>
      <c r="T6" s="122" t="s">
        <v>195</v>
      </c>
      <c r="U6" s="138" t="s">
        <v>196</v>
      </c>
      <c r="V6" s="122" t="s">
        <v>197</v>
      </c>
      <c r="W6" s="122" t="s">
        <v>198</v>
      </c>
      <c r="X6" s="122" t="s">
        <v>199</v>
      </c>
      <c r="Y6" s="122" t="s">
        <v>200</v>
      </c>
      <c r="Z6" s="122" t="s">
        <v>201</v>
      </c>
      <c r="AA6" s="122" t="s">
        <v>202</v>
      </c>
      <c r="AB6" s="180" t="s">
        <v>17</v>
      </c>
    </row>
    <row r="7" spans="1:34" s="9" customFormat="1" x14ac:dyDescent="0.3">
      <c r="A7" s="261" t="s">
        <v>16</v>
      </c>
      <c r="B7" s="262"/>
      <c r="C7" s="136"/>
      <c r="D7" s="13">
        <v>2018</v>
      </c>
      <c r="E7" s="13">
        <v>2017</v>
      </c>
      <c r="F7" s="13" t="s">
        <v>15</v>
      </c>
      <c r="G7" s="273"/>
      <c r="H7" s="269" t="s">
        <v>204</v>
      </c>
      <c r="I7" s="120">
        <v>85</v>
      </c>
      <c r="J7" s="120">
        <v>85</v>
      </c>
      <c r="K7" s="120">
        <v>60</v>
      </c>
      <c r="L7" s="120">
        <v>85</v>
      </c>
      <c r="M7" s="120">
        <v>73</v>
      </c>
      <c r="N7" s="120">
        <v>68</v>
      </c>
      <c r="O7" s="120">
        <v>68</v>
      </c>
      <c r="P7" s="120">
        <v>73</v>
      </c>
      <c r="Q7" s="120">
        <v>60</v>
      </c>
      <c r="R7" s="139">
        <v>65</v>
      </c>
      <c r="S7" s="120">
        <v>58</v>
      </c>
      <c r="T7" s="120">
        <v>48</v>
      </c>
      <c r="U7" s="139">
        <v>68</v>
      </c>
      <c r="V7" s="120">
        <v>58</v>
      </c>
      <c r="W7" s="120">
        <v>60</v>
      </c>
      <c r="X7" s="120">
        <v>63</v>
      </c>
      <c r="Y7" s="120">
        <v>68</v>
      </c>
      <c r="Z7" s="120">
        <v>68</v>
      </c>
      <c r="AA7" s="120">
        <v>38</v>
      </c>
      <c r="AB7" s="15">
        <f t="shared" ref="AB7:AB16" si="0">SUM(I7:AA7)</f>
        <v>1251</v>
      </c>
      <c r="AC7" s="10"/>
    </row>
    <row r="8" spans="1:34" s="126" customFormat="1" ht="20.100000000000001" customHeight="1" x14ac:dyDescent="0.3">
      <c r="A8" s="190">
        <v>1</v>
      </c>
      <c r="B8" s="134" t="s">
        <v>153</v>
      </c>
      <c r="C8" s="135" t="s">
        <v>9</v>
      </c>
      <c r="D8" s="16">
        <v>120</v>
      </c>
      <c r="E8" s="128"/>
      <c r="F8" s="29">
        <f>D8+E8</f>
        <v>120</v>
      </c>
      <c r="G8" s="209">
        <f>F8*80%</f>
        <v>96</v>
      </c>
      <c r="H8" s="270">
        <f>(F8-G8)-6</f>
        <v>18</v>
      </c>
      <c r="I8" s="209">
        <f t="shared" ref="I8:I16" si="1">85/1251*G8</f>
        <v>6.522781774580336</v>
      </c>
      <c r="J8" s="209">
        <f t="shared" ref="J8:J16" si="2">85/1251*G8</f>
        <v>6.522781774580336</v>
      </c>
      <c r="K8" s="209">
        <f t="shared" ref="K8:K16" si="3">60/1251*G8</f>
        <v>4.6043165467625897</v>
      </c>
      <c r="L8" s="209">
        <f t="shared" ref="L8:L16" si="4">85/1251*G8</f>
        <v>6.522781774580336</v>
      </c>
      <c r="M8" s="209">
        <f t="shared" ref="M8:M16" si="5">73/1251*G8</f>
        <v>5.6019184652278184</v>
      </c>
      <c r="N8" s="209">
        <f t="shared" ref="N8:N16" si="6">68/1251*G8</f>
        <v>5.2182254196642681</v>
      </c>
      <c r="O8" s="209">
        <f t="shared" ref="O8:O16" si="7">68/1251*G8</f>
        <v>5.2182254196642681</v>
      </c>
      <c r="P8" s="209">
        <f t="shared" ref="P8:P16" si="8">73/1251*G8</f>
        <v>5.6019184652278184</v>
      </c>
      <c r="Q8" s="209">
        <f t="shared" ref="Q8:Q16" si="9">60/1251*G8</f>
        <v>4.6043165467625897</v>
      </c>
      <c r="R8" s="140">
        <f t="shared" ref="R8:R13" si="10">65/1251*G8</f>
        <v>4.9880095923261392</v>
      </c>
      <c r="S8" s="79">
        <f t="shared" ref="S8:S16" si="11">58/1251*G8</f>
        <v>4.4508393285371701</v>
      </c>
      <c r="T8" s="79">
        <f t="shared" ref="T8:T16" si="12">48/1251*G8</f>
        <v>3.6834532374100717</v>
      </c>
      <c r="U8" s="140">
        <f t="shared" ref="U8:U16" si="13">68/1251*G8</f>
        <v>5.2182254196642681</v>
      </c>
      <c r="V8" s="79">
        <f t="shared" ref="V8:V16" si="14">58/1251*G8</f>
        <v>4.4508393285371701</v>
      </c>
      <c r="W8" s="209">
        <f t="shared" ref="W8:W16" si="15">60/1251*G8</f>
        <v>4.6043165467625897</v>
      </c>
      <c r="X8" s="209">
        <f t="shared" ref="X8:X16" si="16">63/1251*G8</f>
        <v>4.8345323741007196</v>
      </c>
      <c r="Y8" s="209">
        <f t="shared" ref="Y8:Y16" si="17">68/1251*G8</f>
        <v>5.2182254196642681</v>
      </c>
      <c r="Z8" s="209">
        <f>(68/1251*G8)+6</f>
        <v>11.218225419664268</v>
      </c>
      <c r="AA8" s="79">
        <f t="shared" ref="AA8:AA16" si="18">38/1251*G8</f>
        <v>2.9160671462829737</v>
      </c>
      <c r="AB8" s="129">
        <f t="shared" si="0"/>
        <v>101.99999999999997</v>
      </c>
      <c r="AC8" s="125"/>
      <c r="AD8" s="125"/>
    </row>
    <row r="9" spans="1:34" s="126" customFormat="1" ht="20.100000000000001" customHeight="1" x14ac:dyDescent="0.3">
      <c r="A9" s="191">
        <f>1+A8</f>
        <v>2</v>
      </c>
      <c r="B9" s="18" t="s">
        <v>3</v>
      </c>
      <c r="C9" s="19" t="s">
        <v>9</v>
      </c>
      <c r="D9" s="20">
        <v>480</v>
      </c>
      <c r="E9" s="84"/>
      <c r="F9" s="29">
        <f t="shared" ref="F9:F10" si="19">D9+E9</f>
        <v>480</v>
      </c>
      <c r="G9" s="209">
        <f>F9*80%</f>
        <v>384</v>
      </c>
      <c r="H9" s="270">
        <f>(F9-G9)-6</f>
        <v>90</v>
      </c>
      <c r="I9" s="209">
        <f t="shared" si="1"/>
        <v>26.091127098321344</v>
      </c>
      <c r="J9" s="209">
        <f t="shared" si="2"/>
        <v>26.091127098321344</v>
      </c>
      <c r="K9" s="209">
        <f t="shared" si="3"/>
        <v>18.417266187050359</v>
      </c>
      <c r="L9" s="209">
        <f t="shared" si="4"/>
        <v>26.091127098321344</v>
      </c>
      <c r="M9" s="209">
        <f t="shared" si="5"/>
        <v>22.407673860911274</v>
      </c>
      <c r="N9" s="209">
        <f t="shared" si="6"/>
        <v>20.872901678657072</v>
      </c>
      <c r="O9" s="209">
        <f>(68/1251*G9)+6</f>
        <v>26.872901678657072</v>
      </c>
      <c r="P9" s="209">
        <f t="shared" si="8"/>
        <v>22.407673860911274</v>
      </c>
      <c r="Q9" s="209">
        <f t="shared" si="9"/>
        <v>18.417266187050359</v>
      </c>
      <c r="R9" s="140">
        <f>(65/1251*G9)</f>
        <v>19.952038369304557</v>
      </c>
      <c r="S9" s="79">
        <f t="shared" si="11"/>
        <v>17.803357314148681</v>
      </c>
      <c r="T9" s="79">
        <f t="shared" si="12"/>
        <v>14.733812949640287</v>
      </c>
      <c r="U9" s="140">
        <f t="shared" si="13"/>
        <v>20.872901678657072</v>
      </c>
      <c r="V9" s="79">
        <f t="shared" si="14"/>
        <v>17.803357314148681</v>
      </c>
      <c r="W9" s="209">
        <f t="shared" si="15"/>
        <v>18.417266187050359</v>
      </c>
      <c r="X9" s="209">
        <f t="shared" si="16"/>
        <v>19.338129496402878</v>
      </c>
      <c r="Y9" s="209">
        <f t="shared" si="17"/>
        <v>20.872901678657072</v>
      </c>
      <c r="Z9" s="209">
        <f t="shared" ref="Z9:Z16" si="20">68/1251*G9</f>
        <v>20.872901678657072</v>
      </c>
      <c r="AA9" s="79">
        <f t="shared" si="18"/>
        <v>11.664268585131895</v>
      </c>
      <c r="AB9" s="129">
        <f t="shared" si="0"/>
        <v>389.99999999999989</v>
      </c>
      <c r="AD9" s="125"/>
    </row>
    <row r="10" spans="1:34" s="126" customFormat="1" ht="20.100000000000001" customHeight="1" x14ac:dyDescent="0.3">
      <c r="A10" s="191">
        <f>1+A9</f>
        <v>3</v>
      </c>
      <c r="B10" s="18" t="s">
        <v>4</v>
      </c>
      <c r="C10" s="19" t="s">
        <v>9</v>
      </c>
      <c r="D10" s="20">
        <v>240</v>
      </c>
      <c r="E10" s="84"/>
      <c r="F10" s="29">
        <f t="shared" si="19"/>
        <v>240</v>
      </c>
      <c r="G10" s="209">
        <f>F10*80%</f>
        <v>192</v>
      </c>
      <c r="H10" s="270">
        <f>(F10-G10)-12</f>
        <v>36</v>
      </c>
      <c r="I10" s="209">
        <f t="shared" si="1"/>
        <v>13.045563549160672</v>
      </c>
      <c r="J10" s="209">
        <f t="shared" si="2"/>
        <v>13.045563549160672</v>
      </c>
      <c r="K10" s="209">
        <f t="shared" si="3"/>
        <v>9.2086330935251794</v>
      </c>
      <c r="L10" s="209">
        <f t="shared" si="4"/>
        <v>13.045563549160672</v>
      </c>
      <c r="M10" s="209">
        <f t="shared" si="5"/>
        <v>11.203836930455637</v>
      </c>
      <c r="N10" s="209">
        <f t="shared" si="6"/>
        <v>10.436450839328536</v>
      </c>
      <c r="O10" s="209">
        <f>(68/1251*G10)+12</f>
        <v>22.436450839328536</v>
      </c>
      <c r="P10" s="209">
        <f t="shared" si="8"/>
        <v>11.203836930455637</v>
      </c>
      <c r="Q10" s="209">
        <f t="shared" si="9"/>
        <v>9.2086330935251794</v>
      </c>
      <c r="R10" s="140">
        <f t="shared" si="10"/>
        <v>9.9760191846522783</v>
      </c>
      <c r="S10" s="79">
        <f t="shared" si="11"/>
        <v>8.9016786570743403</v>
      </c>
      <c r="T10" s="79">
        <f t="shared" si="12"/>
        <v>7.3669064748201434</v>
      </c>
      <c r="U10" s="140">
        <f t="shared" si="13"/>
        <v>10.436450839328536</v>
      </c>
      <c r="V10" s="79">
        <f t="shared" si="14"/>
        <v>8.9016786570743403</v>
      </c>
      <c r="W10" s="209">
        <f t="shared" si="15"/>
        <v>9.2086330935251794</v>
      </c>
      <c r="X10" s="209">
        <f t="shared" si="16"/>
        <v>9.6690647482014391</v>
      </c>
      <c r="Y10" s="209">
        <f t="shared" si="17"/>
        <v>10.436450839328536</v>
      </c>
      <c r="Z10" s="209">
        <f t="shared" si="20"/>
        <v>10.436450839328536</v>
      </c>
      <c r="AA10" s="79">
        <f t="shared" si="18"/>
        <v>5.8321342925659474</v>
      </c>
      <c r="AB10" s="129">
        <f t="shared" si="0"/>
        <v>203.99999999999994</v>
      </c>
      <c r="AD10" s="125"/>
    </row>
    <row r="11" spans="1:34" s="126" customFormat="1" ht="20.100000000000001" customHeight="1" x14ac:dyDescent="0.3">
      <c r="A11" s="191">
        <f t="shared" ref="A11:A58" si="21">1+A10</f>
        <v>4</v>
      </c>
      <c r="B11" s="18" t="s">
        <v>5</v>
      </c>
      <c r="C11" s="19" t="s">
        <v>9</v>
      </c>
      <c r="D11" s="20">
        <v>300</v>
      </c>
      <c r="E11" s="21">
        <v>146</v>
      </c>
      <c r="F11" s="29">
        <f>D11+E11</f>
        <v>446</v>
      </c>
      <c r="G11" s="209">
        <f>F11*80%</f>
        <v>356.8</v>
      </c>
      <c r="H11" s="270">
        <f>(F11-G11)-30-10-8</f>
        <v>41.199999999999989</v>
      </c>
      <c r="I11" s="209">
        <f t="shared" si="1"/>
        <v>24.243005595523581</v>
      </c>
      <c r="J11" s="209">
        <f t="shared" si="2"/>
        <v>24.243005595523581</v>
      </c>
      <c r="K11" s="209">
        <f t="shared" si="3"/>
        <v>17.112709832134293</v>
      </c>
      <c r="L11" s="209">
        <f t="shared" si="4"/>
        <v>24.243005595523581</v>
      </c>
      <c r="M11" s="209">
        <f t="shared" si="5"/>
        <v>20.820463629096725</v>
      </c>
      <c r="N11" s="209">
        <f t="shared" si="6"/>
        <v>19.394404476418863</v>
      </c>
      <c r="O11" s="209">
        <f t="shared" si="7"/>
        <v>19.394404476418863</v>
      </c>
      <c r="P11" s="209">
        <f t="shared" si="8"/>
        <v>20.820463629096725</v>
      </c>
      <c r="Q11" s="209">
        <f t="shared" si="9"/>
        <v>17.112709832134293</v>
      </c>
      <c r="R11" s="140">
        <f>(65/1251*G11)+8</f>
        <v>26.538768984812151</v>
      </c>
      <c r="S11" s="79">
        <f t="shared" si="11"/>
        <v>16.54228617106315</v>
      </c>
      <c r="T11" s="79">
        <f t="shared" si="12"/>
        <v>13.690167865707433</v>
      </c>
      <c r="U11" s="140">
        <f t="shared" si="13"/>
        <v>19.394404476418863</v>
      </c>
      <c r="V11" s="79">
        <f t="shared" si="14"/>
        <v>16.54228617106315</v>
      </c>
      <c r="W11" s="209">
        <f t="shared" si="15"/>
        <v>17.112709832134293</v>
      </c>
      <c r="X11" s="209">
        <f t="shared" si="16"/>
        <v>17.968345323741008</v>
      </c>
      <c r="Y11" s="209">
        <f>(68/1251*G11)+10</f>
        <v>29.394404476418863</v>
      </c>
      <c r="Z11" s="209">
        <f>(68/1251*G11)+30</f>
        <v>49.394404476418863</v>
      </c>
      <c r="AA11" s="79">
        <f t="shared" si="18"/>
        <v>10.838049560351719</v>
      </c>
      <c r="AB11" s="129">
        <f t="shared" si="0"/>
        <v>404.79999999999995</v>
      </c>
      <c r="AD11" s="125"/>
    </row>
    <row r="12" spans="1:34" s="8" customFormat="1" ht="20.100000000000001" customHeight="1" x14ac:dyDescent="0.3">
      <c r="A12" s="190">
        <v>5</v>
      </c>
      <c r="B12" s="18" t="s">
        <v>7</v>
      </c>
      <c r="C12" s="19" t="s">
        <v>9</v>
      </c>
      <c r="D12" s="20">
        <v>20</v>
      </c>
      <c r="E12" s="84">
        <v>91</v>
      </c>
      <c r="F12" s="29">
        <f>D12+E12</f>
        <v>111</v>
      </c>
      <c r="G12" s="209">
        <f>F12*80%</f>
        <v>88.800000000000011</v>
      </c>
      <c r="H12" s="270">
        <f>(F12-G12)-3-9</f>
        <v>10.199999999999989</v>
      </c>
      <c r="I12" s="209">
        <f t="shared" si="1"/>
        <v>6.0335731414868112</v>
      </c>
      <c r="J12" s="209">
        <f t="shared" si="2"/>
        <v>6.0335731414868112</v>
      </c>
      <c r="K12" s="209">
        <f t="shared" si="3"/>
        <v>4.2589928057553958</v>
      </c>
      <c r="L12" s="209">
        <f t="shared" si="4"/>
        <v>6.0335731414868112</v>
      </c>
      <c r="M12" s="209">
        <f t="shared" si="5"/>
        <v>5.1817745803357322</v>
      </c>
      <c r="N12" s="209">
        <f t="shared" si="6"/>
        <v>4.8268585131894488</v>
      </c>
      <c r="O12" s="209">
        <f t="shared" si="7"/>
        <v>4.8268585131894488</v>
      </c>
      <c r="P12" s="209">
        <f t="shared" si="8"/>
        <v>5.1817745803357322</v>
      </c>
      <c r="Q12" s="209">
        <f t="shared" si="9"/>
        <v>4.2589928057553958</v>
      </c>
      <c r="R12" s="140">
        <f>(65/1251*G12)+9</f>
        <v>13.613908872901678</v>
      </c>
      <c r="S12" s="79">
        <f t="shared" si="11"/>
        <v>4.1170263788968828</v>
      </c>
      <c r="T12" s="79">
        <f t="shared" si="12"/>
        <v>3.4071942446043169</v>
      </c>
      <c r="U12" s="140">
        <f t="shared" si="13"/>
        <v>4.8268585131894488</v>
      </c>
      <c r="V12" s="79">
        <f t="shared" si="14"/>
        <v>4.1170263788968828</v>
      </c>
      <c r="W12" s="209">
        <f t="shared" si="15"/>
        <v>4.2589928057553958</v>
      </c>
      <c r="X12" s="209">
        <f t="shared" si="16"/>
        <v>4.4719424460431663</v>
      </c>
      <c r="Y12" s="209">
        <f>(68/1251*G12)+3</f>
        <v>7.8268585131894488</v>
      </c>
      <c r="Z12" s="209">
        <f t="shared" si="20"/>
        <v>4.8268585131894488</v>
      </c>
      <c r="AA12" s="79">
        <f t="shared" si="18"/>
        <v>2.6973621103117509</v>
      </c>
      <c r="AB12" s="17">
        <f t="shared" si="0"/>
        <v>100.80000000000001</v>
      </c>
      <c r="AD12" s="25"/>
    </row>
    <row r="13" spans="1:34" s="8" customFormat="1" ht="20.100000000000001" customHeight="1" x14ac:dyDescent="0.3">
      <c r="A13" s="191">
        <f t="shared" ref="A13:A14" si="22">1+A12</f>
        <v>6</v>
      </c>
      <c r="B13" s="22" t="s">
        <v>74</v>
      </c>
      <c r="C13" s="23" t="s">
        <v>33</v>
      </c>
      <c r="D13" s="21"/>
      <c r="E13" s="84">
        <v>26</v>
      </c>
      <c r="F13" s="29">
        <f t="shared" ref="F13:F58" si="23">D13+E13</f>
        <v>26</v>
      </c>
      <c r="G13" s="209">
        <f>F13*100%</f>
        <v>26</v>
      </c>
      <c r="H13" s="270">
        <f t="shared" ref="H13" si="24">F13-G13</f>
        <v>0</v>
      </c>
      <c r="I13" s="209">
        <f t="shared" si="1"/>
        <v>1.7665867306155076</v>
      </c>
      <c r="J13" s="209">
        <f t="shared" si="2"/>
        <v>1.7665867306155076</v>
      </c>
      <c r="K13" s="209">
        <f t="shared" si="3"/>
        <v>1.2470023980815348</v>
      </c>
      <c r="L13" s="209">
        <f t="shared" si="4"/>
        <v>1.7665867306155076</v>
      </c>
      <c r="M13" s="209">
        <f t="shared" si="5"/>
        <v>1.5171862509992007</v>
      </c>
      <c r="N13" s="209">
        <f t="shared" si="6"/>
        <v>1.413269384492406</v>
      </c>
      <c r="O13" s="209">
        <f t="shared" si="7"/>
        <v>1.413269384492406</v>
      </c>
      <c r="P13" s="209">
        <f t="shared" si="8"/>
        <v>1.5171862509992007</v>
      </c>
      <c r="Q13" s="209">
        <f t="shared" si="9"/>
        <v>1.2470023980815348</v>
      </c>
      <c r="R13" s="140">
        <f t="shared" si="10"/>
        <v>1.3509192645883292</v>
      </c>
      <c r="S13" s="79">
        <f t="shared" si="11"/>
        <v>1.2054356514788169</v>
      </c>
      <c r="T13" s="79">
        <f t="shared" si="12"/>
        <v>0.99760191846522772</v>
      </c>
      <c r="U13" s="140">
        <f t="shared" si="13"/>
        <v>1.413269384492406</v>
      </c>
      <c r="V13" s="79">
        <f t="shared" si="14"/>
        <v>1.2054356514788169</v>
      </c>
      <c r="W13" s="209">
        <f t="shared" si="15"/>
        <v>1.2470023980815348</v>
      </c>
      <c r="X13" s="209">
        <f t="shared" si="16"/>
        <v>1.3093525179856116</v>
      </c>
      <c r="Y13" s="209">
        <f t="shared" si="17"/>
        <v>1.413269384492406</v>
      </c>
      <c r="Z13" s="209">
        <f t="shared" si="20"/>
        <v>1.413269384492406</v>
      </c>
      <c r="AA13" s="79">
        <f t="shared" si="18"/>
        <v>0.78976818545163874</v>
      </c>
      <c r="AB13" s="17">
        <f t="shared" si="0"/>
        <v>25.999999999999996</v>
      </c>
      <c r="AD13" s="25"/>
      <c r="AH13" s="8" t="s">
        <v>214</v>
      </c>
    </row>
    <row r="14" spans="1:34" s="8" customFormat="1" ht="20.100000000000001" customHeight="1" x14ac:dyDescent="0.3">
      <c r="A14" s="191">
        <f t="shared" si="22"/>
        <v>7</v>
      </c>
      <c r="B14" s="22" t="s">
        <v>94</v>
      </c>
      <c r="C14" s="23" t="s">
        <v>155</v>
      </c>
      <c r="D14" s="21"/>
      <c r="E14" s="84">
        <v>59</v>
      </c>
      <c r="F14" s="29">
        <f t="shared" si="23"/>
        <v>59</v>
      </c>
      <c r="G14" s="209">
        <f>F14*80%</f>
        <v>47.2</v>
      </c>
      <c r="H14" s="270">
        <f>(F14-G14)-6</f>
        <v>5.7999999999999972</v>
      </c>
      <c r="I14" s="209">
        <f t="shared" si="1"/>
        <v>3.2070343725019987</v>
      </c>
      <c r="J14" s="209">
        <f t="shared" si="2"/>
        <v>3.2070343725019987</v>
      </c>
      <c r="K14" s="209">
        <f t="shared" si="3"/>
        <v>2.2637889688249402</v>
      </c>
      <c r="L14" s="209">
        <f t="shared" si="4"/>
        <v>3.2070343725019987</v>
      </c>
      <c r="M14" s="209">
        <f t="shared" si="5"/>
        <v>2.7542765787370107</v>
      </c>
      <c r="N14" s="209">
        <f t="shared" si="6"/>
        <v>2.5656274980015987</v>
      </c>
      <c r="O14" s="209">
        <f t="shared" si="7"/>
        <v>2.5656274980015987</v>
      </c>
      <c r="P14" s="209">
        <f t="shared" si="8"/>
        <v>2.7542765787370107</v>
      </c>
      <c r="Q14" s="209">
        <f t="shared" si="9"/>
        <v>2.2637889688249402</v>
      </c>
      <c r="R14" s="140">
        <f>(65/1251*G14)+6</f>
        <v>8.4524380495603513</v>
      </c>
      <c r="S14" s="79">
        <f t="shared" si="11"/>
        <v>2.1883293365307757</v>
      </c>
      <c r="T14" s="79">
        <f t="shared" si="12"/>
        <v>1.8110311750599519</v>
      </c>
      <c r="U14" s="140">
        <f t="shared" si="13"/>
        <v>2.5656274980015987</v>
      </c>
      <c r="V14" s="79">
        <f t="shared" si="14"/>
        <v>2.1883293365307757</v>
      </c>
      <c r="W14" s="209">
        <f t="shared" si="15"/>
        <v>2.2637889688249402</v>
      </c>
      <c r="X14" s="209">
        <f t="shared" si="16"/>
        <v>2.3769784172661872</v>
      </c>
      <c r="Y14" s="209">
        <f t="shared" si="17"/>
        <v>2.5656274980015987</v>
      </c>
      <c r="Z14" s="209">
        <f t="shared" si="20"/>
        <v>2.5656274980015987</v>
      </c>
      <c r="AA14" s="79">
        <f t="shared" si="18"/>
        <v>1.4337330135891289</v>
      </c>
      <c r="AB14" s="17">
        <f t="shared" si="0"/>
        <v>53.2</v>
      </c>
      <c r="AD14" s="25"/>
    </row>
    <row r="15" spans="1:34" s="8" customFormat="1" ht="20.100000000000001" customHeight="1" x14ac:dyDescent="0.3">
      <c r="A15" s="191">
        <f t="shared" si="21"/>
        <v>8</v>
      </c>
      <c r="B15" s="22" t="s">
        <v>93</v>
      </c>
      <c r="C15" s="23" t="s">
        <v>155</v>
      </c>
      <c r="D15" s="21"/>
      <c r="E15" s="84">
        <v>59</v>
      </c>
      <c r="F15" s="29">
        <f t="shared" si="23"/>
        <v>59</v>
      </c>
      <c r="G15" s="209">
        <f>F15*80%</f>
        <v>47.2</v>
      </c>
      <c r="H15" s="270">
        <f>(F15-G15)-6</f>
        <v>5.7999999999999972</v>
      </c>
      <c r="I15" s="209">
        <f t="shared" si="1"/>
        <v>3.2070343725019987</v>
      </c>
      <c r="J15" s="209">
        <f t="shared" si="2"/>
        <v>3.2070343725019987</v>
      </c>
      <c r="K15" s="209">
        <f t="shared" si="3"/>
        <v>2.2637889688249402</v>
      </c>
      <c r="L15" s="209">
        <f t="shared" si="4"/>
        <v>3.2070343725019987</v>
      </c>
      <c r="M15" s="209">
        <f t="shared" si="5"/>
        <v>2.7542765787370107</v>
      </c>
      <c r="N15" s="209">
        <f t="shared" si="6"/>
        <v>2.5656274980015987</v>
      </c>
      <c r="O15" s="209">
        <f t="shared" si="7"/>
        <v>2.5656274980015987</v>
      </c>
      <c r="P15" s="209">
        <f t="shared" si="8"/>
        <v>2.7542765787370107</v>
      </c>
      <c r="Q15" s="209">
        <f t="shared" si="9"/>
        <v>2.2637889688249402</v>
      </c>
      <c r="R15" s="140">
        <f>(65/1251*G15)+6</f>
        <v>8.4524380495603513</v>
      </c>
      <c r="S15" s="79">
        <f t="shared" si="11"/>
        <v>2.1883293365307757</v>
      </c>
      <c r="T15" s="79">
        <f t="shared" si="12"/>
        <v>1.8110311750599519</v>
      </c>
      <c r="U15" s="140">
        <f t="shared" si="13"/>
        <v>2.5656274980015987</v>
      </c>
      <c r="V15" s="79">
        <f t="shared" si="14"/>
        <v>2.1883293365307757</v>
      </c>
      <c r="W15" s="209">
        <f t="shared" si="15"/>
        <v>2.2637889688249402</v>
      </c>
      <c r="X15" s="209">
        <f t="shared" si="16"/>
        <v>2.3769784172661872</v>
      </c>
      <c r="Y15" s="209">
        <f t="shared" si="17"/>
        <v>2.5656274980015987</v>
      </c>
      <c r="Z15" s="209">
        <f t="shared" si="20"/>
        <v>2.5656274980015987</v>
      </c>
      <c r="AA15" s="79">
        <f t="shared" si="18"/>
        <v>1.4337330135891289</v>
      </c>
      <c r="AB15" s="17">
        <f t="shared" si="0"/>
        <v>53.2</v>
      </c>
      <c r="AD15" s="25"/>
    </row>
    <row r="16" spans="1:34" s="8" customFormat="1" ht="20.100000000000001" customHeight="1" x14ac:dyDescent="0.3">
      <c r="A16" s="190">
        <v>9</v>
      </c>
      <c r="B16" s="22" t="s">
        <v>95</v>
      </c>
      <c r="C16" s="23" t="s">
        <v>155</v>
      </c>
      <c r="D16" s="21"/>
      <c r="E16" s="84">
        <v>209</v>
      </c>
      <c r="F16" s="29">
        <f t="shared" si="23"/>
        <v>209</v>
      </c>
      <c r="G16" s="209">
        <f>F16*80%</f>
        <v>167.20000000000002</v>
      </c>
      <c r="H16" s="270">
        <f>(F16-G16)-6</f>
        <v>35.799999999999983</v>
      </c>
      <c r="I16" s="209">
        <f t="shared" si="1"/>
        <v>11.36051159072742</v>
      </c>
      <c r="J16" s="209">
        <f t="shared" si="2"/>
        <v>11.36051159072742</v>
      </c>
      <c r="K16" s="209">
        <f t="shared" si="3"/>
        <v>8.0191846522781791</v>
      </c>
      <c r="L16" s="209">
        <f t="shared" si="4"/>
        <v>11.36051159072742</v>
      </c>
      <c r="M16" s="209">
        <f t="shared" si="5"/>
        <v>9.7566746602717842</v>
      </c>
      <c r="N16" s="209">
        <f t="shared" si="6"/>
        <v>9.0884092725819343</v>
      </c>
      <c r="O16" s="209">
        <f t="shared" si="7"/>
        <v>9.0884092725819343</v>
      </c>
      <c r="P16" s="209">
        <f t="shared" si="8"/>
        <v>9.7566746602717842</v>
      </c>
      <c r="Q16" s="209">
        <f t="shared" si="9"/>
        <v>8.0191846522781791</v>
      </c>
      <c r="R16" s="140">
        <f>(65/1251*G16)+6</f>
        <v>14.687450039968025</v>
      </c>
      <c r="S16" s="79">
        <f t="shared" si="11"/>
        <v>7.751878497202239</v>
      </c>
      <c r="T16" s="79">
        <f t="shared" si="12"/>
        <v>6.4153477218225419</v>
      </c>
      <c r="U16" s="140">
        <f t="shared" si="13"/>
        <v>9.0884092725819343</v>
      </c>
      <c r="V16" s="79">
        <f t="shared" si="14"/>
        <v>7.751878497202239</v>
      </c>
      <c r="W16" s="209">
        <f t="shared" si="15"/>
        <v>8.0191846522781791</v>
      </c>
      <c r="X16" s="209">
        <f t="shared" si="16"/>
        <v>8.4201438848920862</v>
      </c>
      <c r="Y16" s="209">
        <f t="shared" si="17"/>
        <v>9.0884092725819343</v>
      </c>
      <c r="Z16" s="209">
        <f t="shared" si="20"/>
        <v>9.0884092725819343</v>
      </c>
      <c r="AA16" s="79">
        <f t="shared" si="18"/>
        <v>5.0788169464428465</v>
      </c>
      <c r="AB16" s="17">
        <f t="shared" si="0"/>
        <v>173.20000000000005</v>
      </c>
      <c r="AD16" s="25"/>
    </row>
    <row r="17" spans="1:32" s="155" customFormat="1" ht="20.100000000000001" hidden="1" customHeight="1" x14ac:dyDescent="0.3">
      <c r="A17" s="191">
        <f t="shared" ref="A17:A18" si="25">1+A16</f>
        <v>10</v>
      </c>
      <c r="B17" s="149" t="s">
        <v>183</v>
      </c>
      <c r="C17" s="150" t="s">
        <v>181</v>
      </c>
      <c r="D17" s="151"/>
      <c r="E17" s="151"/>
      <c r="F17" s="152">
        <f t="shared" si="23"/>
        <v>0</v>
      </c>
      <c r="G17" s="209"/>
      <c r="H17" s="270"/>
      <c r="I17" s="209"/>
      <c r="J17" s="209"/>
      <c r="K17" s="209"/>
      <c r="L17" s="209"/>
      <c r="M17" s="209"/>
      <c r="N17" s="209"/>
      <c r="O17" s="209"/>
      <c r="P17" s="209"/>
      <c r="Q17" s="209"/>
      <c r="R17" s="140"/>
      <c r="S17" s="153"/>
      <c r="T17" s="153"/>
      <c r="U17" s="153"/>
      <c r="V17" s="153"/>
      <c r="W17" s="209"/>
      <c r="X17" s="209"/>
      <c r="Y17" s="209"/>
      <c r="Z17" s="209"/>
      <c r="AA17" s="153"/>
      <c r="AB17" s="154"/>
      <c r="AD17" s="156"/>
    </row>
    <row r="18" spans="1:32" s="155" customFormat="1" ht="20.100000000000001" hidden="1" customHeight="1" x14ac:dyDescent="0.3">
      <c r="A18" s="191">
        <f t="shared" si="25"/>
        <v>11</v>
      </c>
      <c r="B18" s="149" t="s">
        <v>182</v>
      </c>
      <c r="C18" s="150" t="s">
        <v>181</v>
      </c>
      <c r="D18" s="151"/>
      <c r="E18" s="151"/>
      <c r="F18" s="152">
        <f t="shared" si="23"/>
        <v>0</v>
      </c>
      <c r="G18" s="209"/>
      <c r="H18" s="270"/>
      <c r="I18" s="209"/>
      <c r="J18" s="209"/>
      <c r="K18" s="209"/>
      <c r="L18" s="209"/>
      <c r="M18" s="209"/>
      <c r="N18" s="209"/>
      <c r="O18" s="209"/>
      <c r="P18" s="209"/>
      <c r="Q18" s="209"/>
      <c r="R18" s="140"/>
      <c r="S18" s="153"/>
      <c r="T18" s="153"/>
      <c r="U18" s="153"/>
      <c r="V18" s="153"/>
      <c r="W18" s="209"/>
      <c r="X18" s="209"/>
      <c r="Y18" s="209"/>
      <c r="Z18" s="209"/>
      <c r="AA18" s="153"/>
      <c r="AB18" s="154"/>
      <c r="AD18" s="156"/>
    </row>
    <row r="19" spans="1:32" s="8" customFormat="1" ht="20.100000000000001" customHeight="1" x14ac:dyDescent="0.3">
      <c r="A19" s="191">
        <v>10</v>
      </c>
      <c r="B19" s="22" t="s">
        <v>156</v>
      </c>
      <c r="C19" s="23" t="s">
        <v>10</v>
      </c>
      <c r="D19" s="21"/>
      <c r="E19" s="84">
        <v>413</v>
      </c>
      <c r="F19" s="29">
        <f t="shared" si="23"/>
        <v>413</v>
      </c>
      <c r="G19" s="209">
        <f>F19*80%</f>
        <v>330.40000000000003</v>
      </c>
      <c r="H19" s="270">
        <f t="shared" ref="H19:H58" si="26">F19-G19</f>
        <v>82.599999999999966</v>
      </c>
      <c r="I19" s="209">
        <f t="shared" ref="I19:I58" si="27">85/1251*G19</f>
        <v>22.449240607513989</v>
      </c>
      <c r="J19" s="209">
        <f t="shared" ref="J19:J58" si="28">85/1251*G19</f>
        <v>22.449240607513989</v>
      </c>
      <c r="K19" s="209">
        <f t="shared" ref="K19:K58" si="29">60/1251*G19</f>
        <v>15.846522781774581</v>
      </c>
      <c r="L19" s="209">
        <f t="shared" ref="L19:L58" si="30">85/1251*G19</f>
        <v>22.449240607513989</v>
      </c>
      <c r="M19" s="209">
        <f t="shared" ref="M19:M58" si="31">73/1251*G19</f>
        <v>19.279936051159076</v>
      </c>
      <c r="N19" s="209">
        <f t="shared" ref="N19:N58" si="32">68/1251*G19</f>
        <v>17.959392486011193</v>
      </c>
      <c r="O19" s="209">
        <f t="shared" ref="O19:O58" si="33">68/1251*G19</f>
        <v>17.959392486011193</v>
      </c>
      <c r="P19" s="209">
        <f t="shared" ref="P19:P58" si="34">73/1251*G19</f>
        <v>19.279936051159076</v>
      </c>
      <c r="Q19" s="209">
        <f t="shared" ref="Q19:Q58" si="35">60/1251*G19</f>
        <v>15.846522781774581</v>
      </c>
      <c r="R19" s="140">
        <f t="shared" ref="R19:R58" si="36">65/1251*G19</f>
        <v>17.167066346922464</v>
      </c>
      <c r="S19" s="79">
        <f t="shared" ref="S19:S58" si="37">58/1251*G19</f>
        <v>15.318305355715429</v>
      </c>
      <c r="T19" s="79">
        <f t="shared" ref="T19:T58" si="38">48/1251*G19</f>
        <v>12.677218225419665</v>
      </c>
      <c r="U19" s="140">
        <f t="shared" ref="U19:U58" si="39">68/1251*G19</f>
        <v>17.959392486011193</v>
      </c>
      <c r="V19" s="79">
        <f t="shared" ref="V19:V58" si="40">58/1251*G19</f>
        <v>15.318305355715429</v>
      </c>
      <c r="W19" s="209">
        <f t="shared" ref="W19:W58" si="41">60/1251*G19</f>
        <v>15.846522781774581</v>
      </c>
      <c r="X19" s="209">
        <f t="shared" ref="X19:X58" si="42">63/1251*G19</f>
        <v>16.63884892086331</v>
      </c>
      <c r="Y19" s="209">
        <f t="shared" ref="Y19:Y58" si="43">68/1251*G19</f>
        <v>17.959392486011193</v>
      </c>
      <c r="Z19" s="209">
        <f t="shared" ref="Z19:Z58" si="44">68/1251*G19</f>
        <v>17.959392486011193</v>
      </c>
      <c r="AA19" s="79">
        <f t="shared" ref="AA19:AA58" si="45">38/1251*G19</f>
        <v>10.036131095123903</v>
      </c>
      <c r="AB19" s="17">
        <f t="shared" ref="AB19:AB58" si="46">SUM(I19:AA19)</f>
        <v>330.40000000000009</v>
      </c>
      <c r="AD19" s="25"/>
    </row>
    <row r="20" spans="1:32" s="8" customFormat="1" ht="20.100000000000001" customHeight="1" x14ac:dyDescent="0.3">
      <c r="A20" s="190">
        <v>11</v>
      </c>
      <c r="B20" s="22" t="s">
        <v>68</v>
      </c>
      <c r="C20" s="23" t="s">
        <v>10</v>
      </c>
      <c r="D20" s="21"/>
      <c r="E20" s="84">
        <v>2330</v>
      </c>
      <c r="F20" s="29">
        <f t="shared" si="23"/>
        <v>2330</v>
      </c>
      <c r="G20" s="209">
        <f>F20*50%</f>
        <v>1165</v>
      </c>
      <c r="H20" s="270">
        <f>(F20-G20)-45-50-16-10-15</f>
        <v>1029</v>
      </c>
      <c r="I20" s="209">
        <f t="shared" si="27"/>
        <v>79.156674660271776</v>
      </c>
      <c r="J20" s="209">
        <f t="shared" si="28"/>
        <v>79.156674660271776</v>
      </c>
      <c r="K20" s="209">
        <f t="shared" si="29"/>
        <v>55.875299760191844</v>
      </c>
      <c r="L20" s="209">
        <f t="shared" si="30"/>
        <v>79.156674660271776</v>
      </c>
      <c r="M20" s="209">
        <f t="shared" si="31"/>
        <v>67.981614708233423</v>
      </c>
      <c r="N20" s="209">
        <f t="shared" si="32"/>
        <v>63.325339728217422</v>
      </c>
      <c r="O20" s="209">
        <f>(68/1251*G20)+16</f>
        <v>79.325339728217415</v>
      </c>
      <c r="P20" s="209">
        <f t="shared" si="34"/>
        <v>67.981614708233423</v>
      </c>
      <c r="Q20" s="209">
        <f>(60/1251*G20)+50</f>
        <v>105.87529976019184</v>
      </c>
      <c r="R20" s="140">
        <f>(65/1251*G20)+15</f>
        <v>75.53157474020783</v>
      </c>
      <c r="S20" s="79">
        <f t="shared" si="37"/>
        <v>54.012789768185449</v>
      </c>
      <c r="T20" s="79">
        <f t="shared" si="38"/>
        <v>44.700239808153476</v>
      </c>
      <c r="U20" s="140">
        <f t="shared" si="39"/>
        <v>63.325339728217422</v>
      </c>
      <c r="V20" s="79">
        <f t="shared" si="40"/>
        <v>54.012789768185449</v>
      </c>
      <c r="W20" s="209">
        <f t="shared" si="41"/>
        <v>55.875299760191844</v>
      </c>
      <c r="X20" s="209">
        <f t="shared" si="42"/>
        <v>58.669064748201436</v>
      </c>
      <c r="Y20" s="209">
        <f>(68/1251*G20)+10</f>
        <v>73.325339728217415</v>
      </c>
      <c r="Z20" s="209">
        <f>(68/1251*G20)+45</f>
        <v>108.32533972821741</v>
      </c>
      <c r="AA20" s="79">
        <f t="shared" si="45"/>
        <v>35.387689848121504</v>
      </c>
      <c r="AB20" s="17">
        <f t="shared" si="46"/>
        <v>1301</v>
      </c>
      <c r="AD20" s="207" t="s">
        <v>213</v>
      </c>
      <c r="AF20" s="8">
        <f>5*9</f>
        <v>45</v>
      </c>
    </row>
    <row r="21" spans="1:32" s="155" customFormat="1" ht="20.100000000000001" hidden="1" customHeight="1" x14ac:dyDescent="0.3">
      <c r="A21" s="191">
        <f t="shared" ref="A21" si="47">1+A20</f>
        <v>12</v>
      </c>
      <c r="B21" s="149" t="s">
        <v>203</v>
      </c>
      <c r="C21" s="150" t="s">
        <v>157</v>
      </c>
      <c r="D21" s="157"/>
      <c r="E21" s="157">
        <v>14</v>
      </c>
      <c r="F21" s="152">
        <f t="shared" si="23"/>
        <v>14</v>
      </c>
      <c r="G21" s="209">
        <f t="shared" ref="G21:G38" si="48">F21*80%</f>
        <v>11.200000000000001</v>
      </c>
      <c r="H21" s="270">
        <f t="shared" si="26"/>
        <v>2.7999999999999989</v>
      </c>
      <c r="I21" s="209">
        <f t="shared" si="27"/>
        <v>0.76099120703437251</v>
      </c>
      <c r="J21" s="209">
        <f t="shared" si="28"/>
        <v>0.76099120703437251</v>
      </c>
      <c r="K21" s="209">
        <f t="shared" si="29"/>
        <v>0.53717026378896893</v>
      </c>
      <c r="L21" s="209">
        <f t="shared" si="30"/>
        <v>0.76099120703437251</v>
      </c>
      <c r="M21" s="209">
        <f t="shared" si="31"/>
        <v>0.65355715427657879</v>
      </c>
      <c r="N21" s="209">
        <f t="shared" si="32"/>
        <v>0.60879296562749807</v>
      </c>
      <c r="O21" s="209">
        <f t="shared" si="33"/>
        <v>0.60879296562749807</v>
      </c>
      <c r="P21" s="209">
        <f t="shared" si="34"/>
        <v>0.65355715427657879</v>
      </c>
      <c r="Q21" s="209">
        <f t="shared" si="35"/>
        <v>0.53717026378896893</v>
      </c>
      <c r="R21" s="140">
        <f t="shared" si="36"/>
        <v>0.58193445243804964</v>
      </c>
      <c r="S21" s="153">
        <f t="shared" si="37"/>
        <v>0.51926458832933664</v>
      </c>
      <c r="T21" s="153">
        <f t="shared" si="38"/>
        <v>0.4297362110311751</v>
      </c>
      <c r="U21" s="153">
        <f t="shared" si="39"/>
        <v>0.60879296562749807</v>
      </c>
      <c r="V21" s="153">
        <f t="shared" si="40"/>
        <v>0.51926458832933664</v>
      </c>
      <c r="W21" s="209">
        <f t="shared" si="41"/>
        <v>0.53717026378896893</v>
      </c>
      <c r="X21" s="209">
        <f t="shared" si="42"/>
        <v>0.56402877697841736</v>
      </c>
      <c r="Y21" s="209">
        <f t="shared" si="43"/>
        <v>0.60879296562749807</v>
      </c>
      <c r="Z21" s="209">
        <f t="shared" si="44"/>
        <v>0.60879296562749807</v>
      </c>
      <c r="AA21" s="153">
        <f t="shared" si="45"/>
        <v>0.34020783373301361</v>
      </c>
      <c r="AB21" s="154">
        <f t="shared" si="46"/>
        <v>11.2</v>
      </c>
      <c r="AD21" s="156"/>
    </row>
    <row r="22" spans="1:32" s="8" customFormat="1" ht="20.100000000000001" customHeight="1" x14ac:dyDescent="0.3">
      <c r="A22" s="191">
        <v>12</v>
      </c>
      <c r="B22" s="82" t="s">
        <v>158</v>
      </c>
      <c r="C22" s="83" t="s">
        <v>33</v>
      </c>
      <c r="D22" s="84"/>
      <c r="E22" s="84">
        <v>477</v>
      </c>
      <c r="F22" s="29">
        <f t="shared" si="23"/>
        <v>477</v>
      </c>
      <c r="G22" s="209">
        <f>F22*100%</f>
        <v>477</v>
      </c>
      <c r="H22" s="270">
        <f t="shared" si="26"/>
        <v>0</v>
      </c>
      <c r="I22" s="209">
        <f t="shared" si="27"/>
        <v>32.410071942446045</v>
      </c>
      <c r="J22" s="209">
        <f t="shared" si="28"/>
        <v>32.410071942446045</v>
      </c>
      <c r="K22" s="209">
        <f t="shared" si="29"/>
        <v>22.877697841726619</v>
      </c>
      <c r="L22" s="209">
        <f t="shared" si="30"/>
        <v>32.410071942446045</v>
      </c>
      <c r="M22" s="209">
        <f t="shared" si="31"/>
        <v>27.834532374100721</v>
      </c>
      <c r="N22" s="209">
        <f t="shared" si="32"/>
        <v>25.928057553956833</v>
      </c>
      <c r="O22" s="209">
        <f t="shared" si="33"/>
        <v>25.928057553956833</v>
      </c>
      <c r="P22" s="209">
        <f t="shared" si="34"/>
        <v>27.834532374100721</v>
      </c>
      <c r="Q22" s="209">
        <f t="shared" si="35"/>
        <v>22.877697841726619</v>
      </c>
      <c r="R22" s="140">
        <f t="shared" si="36"/>
        <v>24.784172661870503</v>
      </c>
      <c r="S22" s="79">
        <f t="shared" si="37"/>
        <v>22.115107913669064</v>
      </c>
      <c r="T22" s="79">
        <f t="shared" si="38"/>
        <v>18.302158273381295</v>
      </c>
      <c r="U22" s="140">
        <f t="shared" si="39"/>
        <v>25.928057553956833</v>
      </c>
      <c r="V22" s="79">
        <f t="shared" si="40"/>
        <v>22.115107913669064</v>
      </c>
      <c r="W22" s="209">
        <f t="shared" si="41"/>
        <v>22.877697841726619</v>
      </c>
      <c r="X22" s="209">
        <f t="shared" si="42"/>
        <v>24.021582733812949</v>
      </c>
      <c r="Y22" s="209">
        <f t="shared" si="43"/>
        <v>25.928057553956833</v>
      </c>
      <c r="Z22" s="209">
        <f t="shared" si="44"/>
        <v>25.928057553956833</v>
      </c>
      <c r="AA22" s="79">
        <f t="shared" si="45"/>
        <v>14.489208633093526</v>
      </c>
      <c r="AB22" s="17">
        <f t="shared" si="46"/>
        <v>477</v>
      </c>
      <c r="AC22" s="25"/>
      <c r="AD22" s="25"/>
    </row>
    <row r="23" spans="1:32" s="8" customFormat="1" ht="20.100000000000001" customHeight="1" x14ac:dyDescent="0.3">
      <c r="A23" s="191">
        <f t="shared" si="21"/>
        <v>13</v>
      </c>
      <c r="B23" s="18" t="s">
        <v>209</v>
      </c>
      <c r="C23" s="19" t="s">
        <v>10</v>
      </c>
      <c r="D23" s="20">
        <v>8000</v>
      </c>
      <c r="E23" s="84">
        <v>1891</v>
      </c>
      <c r="F23" s="29">
        <f t="shared" si="23"/>
        <v>9891</v>
      </c>
      <c r="G23" s="209">
        <f>F23*50%</f>
        <v>4945.5</v>
      </c>
      <c r="H23" s="270">
        <f t="shared" si="26"/>
        <v>4945.5</v>
      </c>
      <c r="I23" s="209">
        <f t="shared" si="27"/>
        <v>336.02517985611507</v>
      </c>
      <c r="J23" s="209">
        <f t="shared" si="28"/>
        <v>336.02517985611507</v>
      </c>
      <c r="K23" s="209">
        <f t="shared" si="29"/>
        <v>237.19424460431654</v>
      </c>
      <c r="L23" s="209">
        <f t="shared" si="30"/>
        <v>336.02517985611507</v>
      </c>
      <c r="M23" s="209">
        <f t="shared" si="31"/>
        <v>288.58633093525179</v>
      </c>
      <c r="N23" s="209">
        <f t="shared" si="32"/>
        <v>268.82014388489205</v>
      </c>
      <c r="O23" s="209">
        <f t="shared" si="33"/>
        <v>268.82014388489205</v>
      </c>
      <c r="P23" s="209">
        <f t="shared" si="34"/>
        <v>288.58633093525179</v>
      </c>
      <c r="Q23" s="209">
        <f t="shared" si="35"/>
        <v>237.19424460431654</v>
      </c>
      <c r="R23" s="140">
        <f t="shared" si="36"/>
        <v>256.96043165467626</v>
      </c>
      <c r="S23" s="79">
        <f t="shared" si="37"/>
        <v>229.28776978417267</v>
      </c>
      <c r="T23" s="79">
        <f t="shared" si="38"/>
        <v>189.75539568345323</v>
      </c>
      <c r="U23" s="140">
        <f t="shared" si="39"/>
        <v>268.82014388489205</v>
      </c>
      <c r="V23" s="79">
        <f t="shared" si="40"/>
        <v>229.28776978417267</v>
      </c>
      <c r="W23" s="209">
        <f t="shared" si="41"/>
        <v>237.19424460431654</v>
      </c>
      <c r="X23" s="209">
        <f t="shared" si="42"/>
        <v>249.05395683453236</v>
      </c>
      <c r="Y23" s="209">
        <f t="shared" si="43"/>
        <v>268.82014388489205</v>
      </c>
      <c r="Z23" s="209">
        <f t="shared" si="44"/>
        <v>268.82014388489205</v>
      </c>
      <c r="AA23" s="79">
        <f t="shared" si="45"/>
        <v>150.22302158273382</v>
      </c>
      <c r="AB23" s="17">
        <f t="shared" si="46"/>
        <v>4945.4999999999991</v>
      </c>
      <c r="AC23" s="25"/>
      <c r="AD23" s="25"/>
    </row>
    <row r="24" spans="1:32" s="8" customFormat="1" ht="20.100000000000001" customHeight="1" x14ac:dyDescent="0.3">
      <c r="A24" s="190">
        <v>14</v>
      </c>
      <c r="B24" s="82" t="s">
        <v>160</v>
      </c>
      <c r="C24" s="83" t="s">
        <v>33</v>
      </c>
      <c r="D24" s="84"/>
      <c r="E24" s="84">
        <v>331</v>
      </c>
      <c r="F24" s="29">
        <f t="shared" si="23"/>
        <v>331</v>
      </c>
      <c r="G24" s="209">
        <f t="shared" si="48"/>
        <v>264.8</v>
      </c>
      <c r="H24" s="270">
        <f t="shared" si="26"/>
        <v>66.199999999999989</v>
      </c>
      <c r="I24" s="209">
        <f t="shared" si="27"/>
        <v>17.992006394884093</v>
      </c>
      <c r="J24" s="209">
        <f t="shared" si="28"/>
        <v>17.992006394884093</v>
      </c>
      <c r="K24" s="209">
        <f t="shared" si="29"/>
        <v>12.700239808153478</v>
      </c>
      <c r="L24" s="209">
        <f t="shared" si="30"/>
        <v>17.992006394884093</v>
      </c>
      <c r="M24" s="209">
        <f t="shared" si="31"/>
        <v>15.451958433253399</v>
      </c>
      <c r="N24" s="209">
        <f t="shared" si="32"/>
        <v>14.393605115907274</v>
      </c>
      <c r="O24" s="209">
        <f t="shared" si="33"/>
        <v>14.393605115907274</v>
      </c>
      <c r="P24" s="209">
        <f t="shared" si="34"/>
        <v>15.451958433253399</v>
      </c>
      <c r="Q24" s="209">
        <f t="shared" si="35"/>
        <v>12.700239808153478</v>
      </c>
      <c r="R24" s="140">
        <f t="shared" si="36"/>
        <v>13.758593125499601</v>
      </c>
      <c r="S24" s="79">
        <f t="shared" si="37"/>
        <v>12.276898481215028</v>
      </c>
      <c r="T24" s="79">
        <f t="shared" si="38"/>
        <v>10.160191846522782</v>
      </c>
      <c r="U24" s="140">
        <f t="shared" si="39"/>
        <v>14.393605115907274</v>
      </c>
      <c r="V24" s="79">
        <f t="shared" si="40"/>
        <v>12.276898481215028</v>
      </c>
      <c r="W24" s="209">
        <f t="shared" si="41"/>
        <v>12.700239808153478</v>
      </c>
      <c r="X24" s="209">
        <f t="shared" si="42"/>
        <v>13.335251798561151</v>
      </c>
      <c r="Y24" s="209">
        <f t="shared" si="43"/>
        <v>14.393605115907274</v>
      </c>
      <c r="Z24" s="209">
        <f t="shared" si="44"/>
        <v>14.393605115907274</v>
      </c>
      <c r="AA24" s="79">
        <f t="shared" si="45"/>
        <v>8.0434852118305358</v>
      </c>
      <c r="AB24" s="17">
        <f t="shared" si="46"/>
        <v>264.8</v>
      </c>
      <c r="AC24" s="25"/>
      <c r="AD24" s="25"/>
    </row>
    <row r="25" spans="1:32" s="8" customFormat="1" ht="20.100000000000001" customHeight="1" x14ac:dyDescent="0.3">
      <c r="A25" s="191">
        <f t="shared" ref="A25:A26" si="49">1+A24</f>
        <v>15</v>
      </c>
      <c r="B25" s="82" t="s">
        <v>161</v>
      </c>
      <c r="C25" s="83" t="s">
        <v>33</v>
      </c>
      <c r="D25" s="84"/>
      <c r="E25" s="84">
        <v>900</v>
      </c>
      <c r="F25" s="29">
        <f t="shared" si="23"/>
        <v>900</v>
      </c>
      <c r="G25" s="209">
        <f t="shared" si="48"/>
        <v>720</v>
      </c>
      <c r="H25" s="270">
        <f t="shared" si="26"/>
        <v>180</v>
      </c>
      <c r="I25" s="209">
        <f t="shared" si="27"/>
        <v>48.920863309352519</v>
      </c>
      <c r="J25" s="209">
        <f t="shared" si="28"/>
        <v>48.920863309352519</v>
      </c>
      <c r="K25" s="209">
        <f t="shared" si="29"/>
        <v>34.532374100719423</v>
      </c>
      <c r="L25" s="209">
        <f t="shared" si="30"/>
        <v>48.920863309352519</v>
      </c>
      <c r="M25" s="209">
        <f t="shared" si="31"/>
        <v>42.014388489208635</v>
      </c>
      <c r="N25" s="209">
        <f t="shared" si="32"/>
        <v>39.136690647482013</v>
      </c>
      <c r="O25" s="209">
        <f t="shared" si="33"/>
        <v>39.136690647482013</v>
      </c>
      <c r="P25" s="209">
        <f t="shared" si="34"/>
        <v>42.014388489208635</v>
      </c>
      <c r="Q25" s="209">
        <f t="shared" si="35"/>
        <v>34.532374100719423</v>
      </c>
      <c r="R25" s="140">
        <f t="shared" si="36"/>
        <v>37.410071942446045</v>
      </c>
      <c r="S25" s="79">
        <f t="shared" si="37"/>
        <v>33.381294964028775</v>
      </c>
      <c r="T25" s="79">
        <f t="shared" si="38"/>
        <v>27.625899280575538</v>
      </c>
      <c r="U25" s="140">
        <f t="shared" si="39"/>
        <v>39.136690647482013</v>
      </c>
      <c r="V25" s="79">
        <f t="shared" si="40"/>
        <v>33.381294964028775</v>
      </c>
      <c r="W25" s="209">
        <f t="shared" si="41"/>
        <v>34.532374100719423</v>
      </c>
      <c r="X25" s="209">
        <f t="shared" si="42"/>
        <v>36.258992805755398</v>
      </c>
      <c r="Y25" s="209">
        <f t="shared" si="43"/>
        <v>39.136690647482013</v>
      </c>
      <c r="Z25" s="209">
        <f t="shared" si="44"/>
        <v>39.136690647482013</v>
      </c>
      <c r="AA25" s="79">
        <f t="shared" si="45"/>
        <v>21.870503597122301</v>
      </c>
      <c r="AB25" s="17">
        <f t="shared" si="46"/>
        <v>720</v>
      </c>
      <c r="AC25" s="25"/>
      <c r="AD25" s="25"/>
    </row>
    <row r="26" spans="1:32" s="155" customFormat="1" ht="20.100000000000001" hidden="1" customHeight="1" x14ac:dyDescent="0.3">
      <c r="A26" s="191">
        <f t="shared" si="49"/>
        <v>16</v>
      </c>
      <c r="B26" s="149" t="s">
        <v>98</v>
      </c>
      <c r="C26" s="150" t="s">
        <v>10</v>
      </c>
      <c r="D26" s="157"/>
      <c r="E26" s="157">
        <v>13000</v>
      </c>
      <c r="F26" s="152">
        <f t="shared" si="23"/>
        <v>13000</v>
      </c>
      <c r="G26" s="209">
        <f t="shared" si="48"/>
        <v>10400</v>
      </c>
      <c r="H26" s="270">
        <f t="shared" si="26"/>
        <v>2600</v>
      </c>
      <c r="I26" s="209">
        <f t="shared" si="27"/>
        <v>706.63469224620303</v>
      </c>
      <c r="J26" s="209">
        <f t="shared" si="28"/>
        <v>706.63469224620303</v>
      </c>
      <c r="K26" s="209">
        <f t="shared" si="29"/>
        <v>498.80095923261393</v>
      </c>
      <c r="L26" s="209">
        <f t="shared" si="30"/>
        <v>706.63469224620303</v>
      </c>
      <c r="M26" s="209">
        <f t="shared" si="31"/>
        <v>606.8745003996803</v>
      </c>
      <c r="N26" s="209">
        <f t="shared" si="32"/>
        <v>565.3077537969624</v>
      </c>
      <c r="O26" s="209">
        <f t="shared" si="33"/>
        <v>565.3077537969624</v>
      </c>
      <c r="P26" s="209">
        <f t="shared" si="34"/>
        <v>606.8745003996803</v>
      </c>
      <c r="Q26" s="209">
        <f t="shared" si="35"/>
        <v>498.80095923261393</v>
      </c>
      <c r="R26" s="140">
        <f t="shared" si="36"/>
        <v>540.36770583533166</v>
      </c>
      <c r="S26" s="153">
        <f t="shared" si="37"/>
        <v>482.17426059152677</v>
      </c>
      <c r="T26" s="153">
        <f t="shared" si="38"/>
        <v>399.04076738609109</v>
      </c>
      <c r="U26" s="153">
        <f t="shared" si="39"/>
        <v>565.3077537969624</v>
      </c>
      <c r="V26" s="153">
        <f t="shared" si="40"/>
        <v>482.17426059152677</v>
      </c>
      <c r="W26" s="209">
        <f t="shared" si="41"/>
        <v>498.80095923261393</v>
      </c>
      <c r="X26" s="209">
        <f t="shared" si="42"/>
        <v>523.74100719424462</v>
      </c>
      <c r="Y26" s="209">
        <f t="shared" si="43"/>
        <v>565.3077537969624</v>
      </c>
      <c r="Z26" s="209">
        <f t="shared" si="44"/>
        <v>565.3077537969624</v>
      </c>
      <c r="AA26" s="153">
        <f t="shared" si="45"/>
        <v>315.90727418065546</v>
      </c>
      <c r="AB26" s="154">
        <f t="shared" si="46"/>
        <v>10400</v>
      </c>
      <c r="AD26" s="156"/>
    </row>
    <row r="27" spans="1:32" s="8" customFormat="1" ht="20.100000000000001" customHeight="1" x14ac:dyDescent="0.3">
      <c r="A27" s="191">
        <v>16</v>
      </c>
      <c r="B27" s="22" t="s">
        <v>6</v>
      </c>
      <c r="C27" s="23" t="s">
        <v>10</v>
      </c>
      <c r="D27" s="21"/>
      <c r="E27" s="84">
        <v>609</v>
      </c>
      <c r="F27" s="29">
        <f t="shared" si="23"/>
        <v>609</v>
      </c>
      <c r="G27" s="209">
        <f>F27*50%</f>
        <v>304.5</v>
      </c>
      <c r="H27" s="270">
        <f t="shared" si="26"/>
        <v>304.5</v>
      </c>
      <c r="I27" s="209">
        <f t="shared" si="27"/>
        <v>20.689448441247002</v>
      </c>
      <c r="J27" s="209">
        <f t="shared" si="28"/>
        <v>20.689448441247002</v>
      </c>
      <c r="K27" s="209">
        <f t="shared" si="29"/>
        <v>14.60431654676259</v>
      </c>
      <c r="L27" s="209">
        <f t="shared" si="30"/>
        <v>20.689448441247002</v>
      </c>
      <c r="M27" s="209">
        <f t="shared" si="31"/>
        <v>17.768585131894486</v>
      </c>
      <c r="N27" s="209">
        <f t="shared" si="32"/>
        <v>16.5515587529976</v>
      </c>
      <c r="O27" s="209">
        <f t="shared" si="33"/>
        <v>16.5515587529976</v>
      </c>
      <c r="P27" s="209">
        <f t="shared" si="34"/>
        <v>17.768585131894486</v>
      </c>
      <c r="Q27" s="209">
        <f t="shared" si="35"/>
        <v>14.60431654676259</v>
      </c>
      <c r="R27" s="140">
        <f t="shared" si="36"/>
        <v>15.821342925659472</v>
      </c>
      <c r="S27" s="79">
        <f t="shared" si="37"/>
        <v>14.117505995203837</v>
      </c>
      <c r="T27" s="79">
        <f t="shared" si="38"/>
        <v>11.68345323741007</v>
      </c>
      <c r="U27" s="140">
        <f t="shared" si="39"/>
        <v>16.5515587529976</v>
      </c>
      <c r="V27" s="79">
        <f t="shared" si="40"/>
        <v>14.117505995203837</v>
      </c>
      <c r="W27" s="209">
        <f t="shared" si="41"/>
        <v>14.60431654676259</v>
      </c>
      <c r="X27" s="209">
        <f t="shared" si="42"/>
        <v>15.33453237410072</v>
      </c>
      <c r="Y27" s="209">
        <f t="shared" si="43"/>
        <v>16.5515587529976</v>
      </c>
      <c r="Z27" s="209">
        <f t="shared" si="44"/>
        <v>16.5515587529976</v>
      </c>
      <c r="AA27" s="79">
        <f t="shared" si="45"/>
        <v>9.2494004796163072</v>
      </c>
      <c r="AB27" s="17">
        <f t="shared" si="46"/>
        <v>304.50000000000006</v>
      </c>
      <c r="AD27" s="25"/>
    </row>
    <row r="28" spans="1:32" s="8" customFormat="1" ht="20.100000000000001" customHeight="1" x14ac:dyDescent="0.3">
      <c r="A28" s="190">
        <v>17</v>
      </c>
      <c r="B28" s="22" t="s">
        <v>86</v>
      </c>
      <c r="C28" s="23" t="s">
        <v>9</v>
      </c>
      <c r="D28" s="21"/>
      <c r="E28" s="84">
        <v>30</v>
      </c>
      <c r="F28" s="29">
        <f t="shared" si="23"/>
        <v>30</v>
      </c>
      <c r="G28" s="209">
        <f>F28*100%</f>
        <v>30</v>
      </c>
      <c r="H28" s="270">
        <f t="shared" si="26"/>
        <v>0</v>
      </c>
      <c r="I28" s="209">
        <f t="shared" si="27"/>
        <v>2.0383693045563547</v>
      </c>
      <c r="J28" s="209">
        <f t="shared" si="28"/>
        <v>2.0383693045563547</v>
      </c>
      <c r="K28" s="209">
        <f t="shared" si="29"/>
        <v>1.4388489208633093</v>
      </c>
      <c r="L28" s="209">
        <f t="shared" si="30"/>
        <v>2.0383693045563547</v>
      </c>
      <c r="M28" s="209">
        <f t="shared" si="31"/>
        <v>1.750599520383693</v>
      </c>
      <c r="N28" s="209">
        <f t="shared" si="32"/>
        <v>1.6306954436450838</v>
      </c>
      <c r="O28" s="209">
        <f t="shared" si="33"/>
        <v>1.6306954436450838</v>
      </c>
      <c r="P28" s="209">
        <f t="shared" si="34"/>
        <v>1.750599520383693</v>
      </c>
      <c r="Q28" s="209">
        <f t="shared" si="35"/>
        <v>1.4388489208633093</v>
      </c>
      <c r="R28" s="140">
        <f>(65/1251*G28)+9</f>
        <v>10.558752997601918</v>
      </c>
      <c r="S28" s="79">
        <f t="shared" si="37"/>
        <v>1.3908872901678657</v>
      </c>
      <c r="T28" s="79">
        <f t="shared" si="38"/>
        <v>1.1510791366906474</v>
      </c>
      <c r="U28" s="140">
        <f t="shared" si="39"/>
        <v>1.6306954436450838</v>
      </c>
      <c r="V28" s="79">
        <f t="shared" si="40"/>
        <v>1.3908872901678657</v>
      </c>
      <c r="W28" s="209">
        <f t="shared" si="41"/>
        <v>1.4388489208633093</v>
      </c>
      <c r="X28" s="209">
        <f>(63/1251*G28)+25</f>
        <v>26.510791366906474</v>
      </c>
      <c r="Y28" s="209">
        <f>(68/1251*G28)+2</f>
        <v>3.6306954436450836</v>
      </c>
      <c r="Z28" s="209">
        <f t="shared" si="44"/>
        <v>1.6306954436450838</v>
      </c>
      <c r="AA28" s="79">
        <f t="shared" si="45"/>
        <v>0.91127098321342925</v>
      </c>
      <c r="AB28" s="17">
        <f t="shared" si="46"/>
        <v>65.999999999999986</v>
      </c>
      <c r="AD28" s="25"/>
    </row>
    <row r="29" spans="1:32" s="8" customFormat="1" ht="20.100000000000001" customHeight="1" x14ac:dyDescent="0.3">
      <c r="A29" s="191">
        <f t="shared" ref="A29:A30" si="50">1+A28</f>
        <v>18</v>
      </c>
      <c r="B29" s="22" t="s">
        <v>84</v>
      </c>
      <c r="C29" s="23" t="s">
        <v>9</v>
      </c>
      <c r="D29" s="21"/>
      <c r="E29" s="84">
        <v>127</v>
      </c>
      <c r="F29" s="29">
        <f t="shared" si="23"/>
        <v>127</v>
      </c>
      <c r="G29" s="209">
        <f>F29*100%</f>
        <v>127</v>
      </c>
      <c r="H29" s="270">
        <f t="shared" si="26"/>
        <v>0</v>
      </c>
      <c r="I29" s="209">
        <f t="shared" si="27"/>
        <v>8.6290967226219024</v>
      </c>
      <c r="J29" s="209">
        <f t="shared" si="28"/>
        <v>8.6290967226219024</v>
      </c>
      <c r="K29" s="209">
        <f t="shared" si="29"/>
        <v>6.0911270983213432</v>
      </c>
      <c r="L29" s="209">
        <f t="shared" si="30"/>
        <v>8.6290967226219024</v>
      </c>
      <c r="M29" s="209">
        <f t="shared" si="31"/>
        <v>7.4108713029576343</v>
      </c>
      <c r="N29" s="209">
        <f t="shared" si="32"/>
        <v>6.9032773780975214</v>
      </c>
      <c r="O29" s="209">
        <f>(68/1251*G29)+1</f>
        <v>7.9032773780975214</v>
      </c>
      <c r="P29" s="209">
        <f t="shared" si="34"/>
        <v>7.4108713029576343</v>
      </c>
      <c r="Q29" s="209">
        <f t="shared" si="35"/>
        <v>6.0911270983213432</v>
      </c>
      <c r="R29" s="140">
        <f t="shared" si="36"/>
        <v>6.5987210231814544</v>
      </c>
      <c r="S29" s="79">
        <f t="shared" si="37"/>
        <v>5.8880895283772983</v>
      </c>
      <c r="T29" s="79">
        <f t="shared" si="38"/>
        <v>4.8729016786570742</v>
      </c>
      <c r="U29" s="140">
        <f t="shared" si="39"/>
        <v>6.9032773780975214</v>
      </c>
      <c r="V29" s="79">
        <f t="shared" si="40"/>
        <v>5.8880895283772983</v>
      </c>
      <c r="W29" s="209">
        <f t="shared" si="41"/>
        <v>6.0911270983213432</v>
      </c>
      <c r="X29" s="209">
        <f t="shared" si="42"/>
        <v>6.3956834532374103</v>
      </c>
      <c r="Y29" s="209">
        <f t="shared" si="43"/>
        <v>6.9032773780975214</v>
      </c>
      <c r="Z29" s="209">
        <f t="shared" si="44"/>
        <v>6.9032773780975214</v>
      </c>
      <c r="AA29" s="79">
        <f t="shared" si="45"/>
        <v>3.8577138289368507</v>
      </c>
      <c r="AB29" s="17">
        <f t="shared" si="46"/>
        <v>127.99999999999999</v>
      </c>
      <c r="AD29" s="25"/>
    </row>
    <row r="30" spans="1:32" s="8" customFormat="1" ht="20.100000000000001" customHeight="1" x14ac:dyDescent="0.3">
      <c r="A30" s="191">
        <f t="shared" si="50"/>
        <v>19</v>
      </c>
      <c r="B30" s="22" t="s">
        <v>85</v>
      </c>
      <c r="C30" s="23" t="s">
        <v>9</v>
      </c>
      <c r="D30" s="21"/>
      <c r="E30" s="84">
        <v>75</v>
      </c>
      <c r="F30" s="29">
        <f t="shared" si="23"/>
        <v>75</v>
      </c>
      <c r="G30" s="209">
        <f>F30*100%</f>
        <v>75</v>
      </c>
      <c r="H30" s="270">
        <f t="shared" si="26"/>
        <v>0</v>
      </c>
      <c r="I30" s="209">
        <f t="shared" si="27"/>
        <v>5.0959232613908876</v>
      </c>
      <c r="J30" s="209">
        <f t="shared" si="28"/>
        <v>5.0959232613908876</v>
      </c>
      <c r="K30" s="209">
        <f t="shared" si="29"/>
        <v>3.5971223021582732</v>
      </c>
      <c r="L30" s="209">
        <f t="shared" si="30"/>
        <v>5.0959232613908876</v>
      </c>
      <c r="M30" s="209">
        <f t="shared" si="31"/>
        <v>4.3764988009592329</v>
      </c>
      <c r="N30" s="209">
        <f t="shared" si="32"/>
        <v>4.0767386091127094</v>
      </c>
      <c r="O30" s="209">
        <f t="shared" si="33"/>
        <v>4.0767386091127094</v>
      </c>
      <c r="P30" s="209">
        <f t="shared" si="34"/>
        <v>4.3764988009592329</v>
      </c>
      <c r="Q30" s="209">
        <f t="shared" si="35"/>
        <v>3.5971223021582732</v>
      </c>
      <c r="R30" s="140">
        <f t="shared" si="36"/>
        <v>3.8968824940047959</v>
      </c>
      <c r="S30" s="79">
        <f t="shared" si="37"/>
        <v>3.4772182254196644</v>
      </c>
      <c r="T30" s="79">
        <f t="shared" si="38"/>
        <v>2.8776978417266186</v>
      </c>
      <c r="U30" s="140">
        <f t="shared" si="39"/>
        <v>4.0767386091127094</v>
      </c>
      <c r="V30" s="79">
        <f t="shared" si="40"/>
        <v>3.4772182254196644</v>
      </c>
      <c r="W30" s="209">
        <f t="shared" si="41"/>
        <v>3.5971223021582732</v>
      </c>
      <c r="X30" s="209">
        <f t="shared" si="42"/>
        <v>3.7769784172661871</v>
      </c>
      <c r="Y30" s="209">
        <f t="shared" si="43"/>
        <v>4.0767386091127094</v>
      </c>
      <c r="Z30" s="209">
        <f t="shared" si="44"/>
        <v>4.0767386091127094</v>
      </c>
      <c r="AA30" s="79">
        <f t="shared" si="45"/>
        <v>2.2781774580335732</v>
      </c>
      <c r="AB30" s="17">
        <f t="shared" si="46"/>
        <v>74.999999999999986</v>
      </c>
      <c r="AD30" s="25"/>
    </row>
    <row r="31" spans="1:32" s="8" customFormat="1" ht="20.100000000000001" customHeight="1" x14ac:dyDescent="0.3">
      <c r="A31" s="191">
        <f t="shared" si="21"/>
        <v>20</v>
      </c>
      <c r="B31" s="22" t="s">
        <v>114</v>
      </c>
      <c r="C31" s="23" t="s">
        <v>124</v>
      </c>
      <c r="D31" s="21"/>
      <c r="E31" s="84">
        <v>87</v>
      </c>
      <c r="F31" s="29">
        <f t="shared" si="23"/>
        <v>87</v>
      </c>
      <c r="G31" s="209">
        <f>F31*80%</f>
        <v>69.600000000000009</v>
      </c>
      <c r="H31" s="270">
        <f>(F31-G31)-2-2-8</f>
        <v>5.3999999999999915</v>
      </c>
      <c r="I31" s="209">
        <f t="shared" si="27"/>
        <v>4.7290167865707442</v>
      </c>
      <c r="J31" s="209">
        <f t="shared" si="28"/>
        <v>4.7290167865707442</v>
      </c>
      <c r="K31" s="209">
        <f t="shared" si="29"/>
        <v>3.3381294964028783</v>
      </c>
      <c r="L31" s="209">
        <f t="shared" si="30"/>
        <v>4.7290167865707442</v>
      </c>
      <c r="M31" s="209">
        <f t="shared" si="31"/>
        <v>4.0613908872901687</v>
      </c>
      <c r="N31" s="209">
        <f t="shared" si="32"/>
        <v>3.7832134292565951</v>
      </c>
      <c r="O31" s="209">
        <f>(68/1251*G31)+2</f>
        <v>5.7832134292565947</v>
      </c>
      <c r="P31" s="209">
        <f t="shared" si="34"/>
        <v>4.0613908872901687</v>
      </c>
      <c r="Q31" s="209">
        <f t="shared" si="35"/>
        <v>3.3381294964028783</v>
      </c>
      <c r="R31" s="140">
        <f>(65/1251*G31)+8</f>
        <v>11.616306954436451</v>
      </c>
      <c r="S31" s="79">
        <f t="shared" si="37"/>
        <v>3.2268585131894487</v>
      </c>
      <c r="T31" s="79">
        <f t="shared" si="38"/>
        <v>2.6705035971223023</v>
      </c>
      <c r="U31" s="140">
        <f t="shared" si="39"/>
        <v>3.7832134292565951</v>
      </c>
      <c r="V31" s="79">
        <f t="shared" si="40"/>
        <v>3.2268585131894487</v>
      </c>
      <c r="W31" s="209">
        <f t="shared" si="41"/>
        <v>3.3381294964028783</v>
      </c>
      <c r="X31" s="209">
        <f t="shared" si="42"/>
        <v>3.5050359712230219</v>
      </c>
      <c r="Y31" s="209">
        <f t="shared" si="43"/>
        <v>3.7832134292565951</v>
      </c>
      <c r="Z31" s="209">
        <f>(68/1251*G31)+2</f>
        <v>5.7832134292565947</v>
      </c>
      <c r="AA31" s="79">
        <f t="shared" si="45"/>
        <v>2.1141486810551564</v>
      </c>
      <c r="AB31" s="17">
        <f t="shared" si="46"/>
        <v>81.600000000000009</v>
      </c>
      <c r="AD31" s="25"/>
    </row>
    <row r="32" spans="1:32" s="8" customFormat="1" ht="20.100000000000001" customHeight="1" x14ac:dyDescent="0.3">
      <c r="A32" s="190">
        <v>21</v>
      </c>
      <c r="B32" s="18" t="s">
        <v>8</v>
      </c>
      <c r="C32" s="19" t="s">
        <v>9</v>
      </c>
      <c r="D32" s="20">
        <v>10</v>
      </c>
      <c r="E32" s="84">
        <v>79</v>
      </c>
      <c r="F32" s="29">
        <f t="shared" si="23"/>
        <v>89</v>
      </c>
      <c r="G32" s="209">
        <f>F32*50%</f>
        <v>44.5</v>
      </c>
      <c r="H32" s="270">
        <f t="shared" si="26"/>
        <v>44.5</v>
      </c>
      <c r="I32" s="209">
        <f t="shared" si="27"/>
        <v>3.0235811350919266</v>
      </c>
      <c r="J32" s="209">
        <f t="shared" si="28"/>
        <v>3.0235811350919266</v>
      </c>
      <c r="K32" s="209">
        <f t="shared" si="29"/>
        <v>2.1342925659472423</v>
      </c>
      <c r="L32" s="209">
        <f t="shared" si="30"/>
        <v>3.0235811350919266</v>
      </c>
      <c r="M32" s="209">
        <f t="shared" si="31"/>
        <v>2.5967226219024782</v>
      </c>
      <c r="N32" s="209">
        <f t="shared" si="32"/>
        <v>2.4188649080735409</v>
      </c>
      <c r="O32" s="209">
        <f t="shared" si="33"/>
        <v>2.4188649080735409</v>
      </c>
      <c r="P32" s="209">
        <f t="shared" si="34"/>
        <v>2.5967226219024782</v>
      </c>
      <c r="Q32" s="209">
        <f t="shared" si="35"/>
        <v>2.1342925659472423</v>
      </c>
      <c r="R32" s="140">
        <f t="shared" si="36"/>
        <v>2.312150279776179</v>
      </c>
      <c r="S32" s="79">
        <f t="shared" si="37"/>
        <v>2.0631494804156674</v>
      </c>
      <c r="T32" s="79">
        <f t="shared" si="38"/>
        <v>1.7074340527577936</v>
      </c>
      <c r="U32" s="140">
        <f t="shared" si="39"/>
        <v>2.4188649080735409</v>
      </c>
      <c r="V32" s="79">
        <f t="shared" si="40"/>
        <v>2.0631494804156674</v>
      </c>
      <c r="W32" s="209">
        <f t="shared" si="41"/>
        <v>2.1342925659472423</v>
      </c>
      <c r="X32" s="209">
        <f t="shared" si="42"/>
        <v>2.2410071942446042</v>
      </c>
      <c r="Y32" s="209">
        <f t="shared" si="43"/>
        <v>2.4188649080735409</v>
      </c>
      <c r="Z32" s="209">
        <f t="shared" si="44"/>
        <v>2.4188649080735409</v>
      </c>
      <c r="AA32" s="79">
        <f t="shared" si="45"/>
        <v>1.35171862509992</v>
      </c>
      <c r="AB32" s="17">
        <f t="shared" si="46"/>
        <v>44.5</v>
      </c>
      <c r="AD32" s="25"/>
    </row>
    <row r="33" spans="1:30" s="86" customFormat="1" ht="20.100000000000001" customHeight="1" x14ac:dyDescent="0.3">
      <c r="A33" s="191">
        <f t="shared" ref="A33:A34" si="51">1+A32</f>
        <v>22</v>
      </c>
      <c r="B33" s="18" t="s">
        <v>212</v>
      </c>
      <c r="C33" s="19" t="s">
        <v>10</v>
      </c>
      <c r="D33" s="20">
        <v>500</v>
      </c>
      <c r="E33" s="84"/>
      <c r="F33" s="29">
        <f t="shared" si="23"/>
        <v>500</v>
      </c>
      <c r="G33" s="209">
        <f>F33*50%</f>
        <v>250</v>
      </c>
      <c r="H33" s="270">
        <f>(F33-G33)-30</f>
        <v>220</v>
      </c>
      <c r="I33" s="209">
        <f t="shared" si="27"/>
        <v>16.986410871302958</v>
      </c>
      <c r="J33" s="209">
        <f t="shared" si="28"/>
        <v>16.986410871302958</v>
      </c>
      <c r="K33" s="209">
        <f t="shared" si="29"/>
        <v>11.990407673860911</v>
      </c>
      <c r="L33" s="209">
        <f t="shared" si="30"/>
        <v>16.986410871302958</v>
      </c>
      <c r="M33" s="209">
        <f t="shared" si="31"/>
        <v>14.588329336530776</v>
      </c>
      <c r="N33" s="209">
        <f t="shared" si="32"/>
        <v>13.589128697042366</v>
      </c>
      <c r="O33" s="209">
        <f t="shared" si="33"/>
        <v>13.589128697042366</v>
      </c>
      <c r="P33" s="209">
        <f t="shared" si="34"/>
        <v>14.588329336530776</v>
      </c>
      <c r="Q33" s="209">
        <f t="shared" si="35"/>
        <v>11.990407673860911</v>
      </c>
      <c r="R33" s="140">
        <f t="shared" si="36"/>
        <v>12.98960831334932</v>
      </c>
      <c r="S33" s="79">
        <f t="shared" si="37"/>
        <v>11.590727418065548</v>
      </c>
      <c r="T33" s="79">
        <f t="shared" si="38"/>
        <v>9.592326139088728</v>
      </c>
      <c r="U33" s="140">
        <f t="shared" si="39"/>
        <v>13.589128697042366</v>
      </c>
      <c r="V33" s="79">
        <f t="shared" si="40"/>
        <v>11.590727418065548</v>
      </c>
      <c r="W33" s="209">
        <f t="shared" si="41"/>
        <v>11.990407673860911</v>
      </c>
      <c r="X33" s="209">
        <f t="shared" si="42"/>
        <v>12.589928057553957</v>
      </c>
      <c r="Y33" s="209">
        <f t="shared" si="43"/>
        <v>13.589128697042366</v>
      </c>
      <c r="Z33" s="209">
        <f>(68/1251*G33)+30</f>
        <v>43.589128697042369</v>
      </c>
      <c r="AA33" s="79">
        <f t="shared" si="45"/>
        <v>7.5939248601119109</v>
      </c>
      <c r="AB33" s="17">
        <f t="shared" si="46"/>
        <v>279.99999999999994</v>
      </c>
      <c r="AD33" s="87"/>
    </row>
    <row r="34" spans="1:30" s="86" customFormat="1" ht="20.100000000000001" customHeight="1" x14ac:dyDescent="0.3">
      <c r="A34" s="191">
        <f t="shared" si="51"/>
        <v>23</v>
      </c>
      <c r="B34" s="82" t="s">
        <v>162</v>
      </c>
      <c r="C34" s="83" t="s">
        <v>10</v>
      </c>
      <c r="D34" s="84"/>
      <c r="E34" s="84">
        <v>122</v>
      </c>
      <c r="F34" s="29">
        <f t="shared" si="23"/>
        <v>122</v>
      </c>
      <c r="G34" s="209">
        <f t="shared" si="48"/>
        <v>97.600000000000009</v>
      </c>
      <c r="H34" s="270">
        <f>(F34-G34)-20</f>
        <v>4.3999999999999915</v>
      </c>
      <c r="I34" s="209">
        <f t="shared" si="27"/>
        <v>6.6314948041566755</v>
      </c>
      <c r="J34" s="209">
        <f t="shared" si="28"/>
        <v>6.6314948041566755</v>
      </c>
      <c r="K34" s="209">
        <f t="shared" si="29"/>
        <v>4.6810551558753</v>
      </c>
      <c r="L34" s="209">
        <f t="shared" si="30"/>
        <v>6.6314948041566755</v>
      </c>
      <c r="M34" s="209">
        <f t="shared" si="31"/>
        <v>5.6952837729816155</v>
      </c>
      <c r="N34" s="209">
        <f t="shared" si="32"/>
        <v>5.3051958433253397</v>
      </c>
      <c r="O34" s="209">
        <f t="shared" si="33"/>
        <v>5.3051958433253397</v>
      </c>
      <c r="P34" s="209">
        <f t="shared" si="34"/>
        <v>5.6952837729816155</v>
      </c>
      <c r="Q34" s="209">
        <f>(60/1251*G34)+20</f>
        <v>24.681055155875299</v>
      </c>
      <c r="R34" s="140">
        <f t="shared" si="36"/>
        <v>5.0711430855315749</v>
      </c>
      <c r="S34" s="79">
        <f t="shared" si="37"/>
        <v>4.5250199840127898</v>
      </c>
      <c r="T34" s="79">
        <f t="shared" si="38"/>
        <v>3.74484412470024</v>
      </c>
      <c r="U34" s="140">
        <f t="shared" si="39"/>
        <v>5.3051958433253397</v>
      </c>
      <c r="V34" s="79">
        <f t="shared" si="40"/>
        <v>4.5250199840127898</v>
      </c>
      <c r="W34" s="209">
        <f t="shared" si="41"/>
        <v>4.6810551558753</v>
      </c>
      <c r="X34" s="209">
        <f t="shared" si="42"/>
        <v>4.9151079136690647</v>
      </c>
      <c r="Y34" s="209">
        <f t="shared" si="43"/>
        <v>5.3051958433253397</v>
      </c>
      <c r="Z34" s="209">
        <f t="shared" si="44"/>
        <v>5.3051958433253397</v>
      </c>
      <c r="AA34" s="79">
        <f t="shared" si="45"/>
        <v>2.9646682653876901</v>
      </c>
      <c r="AB34" s="17">
        <f t="shared" si="46"/>
        <v>117.59999999999997</v>
      </c>
      <c r="AD34" s="87"/>
    </row>
    <row r="35" spans="1:30" s="86" customFormat="1" ht="20.100000000000001" customHeight="1" x14ac:dyDescent="0.3">
      <c r="A35" s="191">
        <f t="shared" si="21"/>
        <v>24</v>
      </c>
      <c r="B35" s="82" t="s">
        <v>102</v>
      </c>
      <c r="C35" s="83" t="s">
        <v>10</v>
      </c>
      <c r="D35" s="84"/>
      <c r="E35" s="84">
        <v>422</v>
      </c>
      <c r="F35" s="29">
        <f t="shared" si="23"/>
        <v>422</v>
      </c>
      <c r="G35" s="209">
        <f t="shared" si="48"/>
        <v>337.6</v>
      </c>
      <c r="H35" s="270">
        <f>(F35-G35)-8</f>
        <v>76.399999999999977</v>
      </c>
      <c r="I35" s="209">
        <f t="shared" si="27"/>
        <v>22.938449240607515</v>
      </c>
      <c r="J35" s="209">
        <f t="shared" si="28"/>
        <v>22.938449240607515</v>
      </c>
      <c r="K35" s="209">
        <f t="shared" si="29"/>
        <v>16.191846522781777</v>
      </c>
      <c r="L35" s="209">
        <f t="shared" si="30"/>
        <v>22.938449240607515</v>
      </c>
      <c r="M35" s="209">
        <f t="shared" si="31"/>
        <v>19.700079936051161</v>
      </c>
      <c r="N35" s="209">
        <f t="shared" si="32"/>
        <v>18.350759392486012</v>
      </c>
      <c r="O35" s="209">
        <f t="shared" si="33"/>
        <v>18.350759392486012</v>
      </c>
      <c r="P35" s="209">
        <f t="shared" si="34"/>
        <v>19.700079936051161</v>
      </c>
      <c r="Q35" s="209">
        <f t="shared" si="35"/>
        <v>16.191846522781777</v>
      </c>
      <c r="R35" s="140">
        <f t="shared" si="36"/>
        <v>17.541167066346922</v>
      </c>
      <c r="S35" s="79">
        <f t="shared" si="37"/>
        <v>15.652118305355717</v>
      </c>
      <c r="T35" s="79">
        <f t="shared" si="38"/>
        <v>12.953477218225419</v>
      </c>
      <c r="U35" s="140">
        <f t="shared" si="39"/>
        <v>18.350759392486012</v>
      </c>
      <c r="V35" s="79">
        <f t="shared" si="40"/>
        <v>15.652118305355717</v>
      </c>
      <c r="W35" s="209">
        <f t="shared" si="41"/>
        <v>16.191846522781777</v>
      </c>
      <c r="X35" s="209">
        <f t="shared" si="42"/>
        <v>17.001438848920863</v>
      </c>
      <c r="Y35" s="209">
        <f>(68/1251*G35)+8</f>
        <v>26.350759392486012</v>
      </c>
      <c r="Z35" s="209">
        <f t="shared" si="44"/>
        <v>18.350759392486012</v>
      </c>
      <c r="AA35" s="79">
        <f t="shared" si="45"/>
        <v>10.254836131095125</v>
      </c>
      <c r="AB35" s="17">
        <f t="shared" si="46"/>
        <v>345.6</v>
      </c>
      <c r="AD35" s="87"/>
    </row>
    <row r="36" spans="1:30" s="86" customFormat="1" ht="20.100000000000001" customHeight="1" x14ac:dyDescent="0.3">
      <c r="A36" s="190">
        <v>25</v>
      </c>
      <c r="B36" s="82" t="s">
        <v>99</v>
      </c>
      <c r="C36" s="83" t="s">
        <v>10</v>
      </c>
      <c r="D36" s="84"/>
      <c r="E36" s="84">
        <v>29</v>
      </c>
      <c r="F36" s="29">
        <f t="shared" si="23"/>
        <v>29</v>
      </c>
      <c r="G36" s="209">
        <f t="shared" si="48"/>
        <v>23.200000000000003</v>
      </c>
      <c r="H36" s="270">
        <f t="shared" si="26"/>
        <v>5.7999999999999972</v>
      </c>
      <c r="I36" s="209">
        <f t="shared" si="27"/>
        <v>1.5763389288569147</v>
      </c>
      <c r="J36" s="209">
        <f t="shared" si="28"/>
        <v>1.5763389288569147</v>
      </c>
      <c r="K36" s="209">
        <f t="shared" si="29"/>
        <v>1.1127098321342928</v>
      </c>
      <c r="L36" s="209">
        <f t="shared" si="30"/>
        <v>1.5763389288569147</v>
      </c>
      <c r="M36" s="209">
        <f t="shared" si="31"/>
        <v>1.3537969624300561</v>
      </c>
      <c r="N36" s="209">
        <f t="shared" si="32"/>
        <v>1.2610711430855317</v>
      </c>
      <c r="O36" s="209">
        <f t="shared" si="33"/>
        <v>1.2610711430855317</v>
      </c>
      <c r="P36" s="209">
        <f t="shared" si="34"/>
        <v>1.3537969624300561</v>
      </c>
      <c r="Q36" s="209">
        <f t="shared" si="35"/>
        <v>1.1127098321342928</v>
      </c>
      <c r="R36" s="140">
        <f t="shared" si="36"/>
        <v>1.2054356514788171</v>
      </c>
      <c r="S36" s="79">
        <f t="shared" si="37"/>
        <v>1.0756195043964829</v>
      </c>
      <c r="T36" s="79">
        <f t="shared" si="38"/>
        <v>0.89016786570743411</v>
      </c>
      <c r="U36" s="140">
        <f t="shared" si="39"/>
        <v>1.2610711430855317</v>
      </c>
      <c r="V36" s="79">
        <f t="shared" si="40"/>
        <v>1.0756195043964829</v>
      </c>
      <c r="W36" s="209">
        <f t="shared" si="41"/>
        <v>1.1127098321342928</v>
      </c>
      <c r="X36" s="209">
        <f t="shared" si="42"/>
        <v>1.1683453237410073</v>
      </c>
      <c r="Y36" s="209">
        <f t="shared" si="43"/>
        <v>1.2610711430855317</v>
      </c>
      <c r="Z36" s="209">
        <f t="shared" si="44"/>
        <v>1.2610711430855317</v>
      </c>
      <c r="AA36" s="79">
        <f t="shared" si="45"/>
        <v>0.70471622701838543</v>
      </c>
      <c r="AB36" s="17">
        <f t="shared" si="46"/>
        <v>23.2</v>
      </c>
      <c r="AD36" s="87"/>
    </row>
    <row r="37" spans="1:30" s="155" customFormat="1" ht="20.100000000000001" hidden="1" customHeight="1" x14ac:dyDescent="0.3">
      <c r="A37" s="191">
        <f t="shared" ref="A37:A38" si="52">1+A36</f>
        <v>26</v>
      </c>
      <c r="B37" s="149" t="s">
        <v>163</v>
      </c>
      <c r="C37" s="150" t="s">
        <v>73</v>
      </c>
      <c r="D37" s="157"/>
      <c r="E37" s="157">
        <v>29</v>
      </c>
      <c r="F37" s="152">
        <f t="shared" si="23"/>
        <v>29</v>
      </c>
      <c r="G37" s="209">
        <f t="shared" si="48"/>
        <v>23.200000000000003</v>
      </c>
      <c r="H37" s="270">
        <f t="shared" si="26"/>
        <v>5.7999999999999972</v>
      </c>
      <c r="I37" s="209">
        <f t="shared" si="27"/>
        <v>1.5763389288569147</v>
      </c>
      <c r="J37" s="209">
        <f t="shared" si="28"/>
        <v>1.5763389288569147</v>
      </c>
      <c r="K37" s="209">
        <f t="shared" si="29"/>
        <v>1.1127098321342928</v>
      </c>
      <c r="L37" s="209">
        <f t="shared" si="30"/>
        <v>1.5763389288569147</v>
      </c>
      <c r="M37" s="209">
        <f t="shared" si="31"/>
        <v>1.3537969624300561</v>
      </c>
      <c r="N37" s="209">
        <f t="shared" si="32"/>
        <v>1.2610711430855317</v>
      </c>
      <c r="O37" s="209">
        <f t="shared" si="33"/>
        <v>1.2610711430855317</v>
      </c>
      <c r="P37" s="209">
        <f t="shared" si="34"/>
        <v>1.3537969624300561</v>
      </c>
      <c r="Q37" s="209">
        <f t="shared" si="35"/>
        <v>1.1127098321342928</v>
      </c>
      <c r="R37" s="140">
        <f t="shared" si="36"/>
        <v>1.2054356514788171</v>
      </c>
      <c r="S37" s="153">
        <f t="shared" si="37"/>
        <v>1.0756195043964829</v>
      </c>
      <c r="T37" s="153">
        <f t="shared" si="38"/>
        <v>0.89016786570743411</v>
      </c>
      <c r="U37" s="153">
        <f t="shared" si="39"/>
        <v>1.2610711430855317</v>
      </c>
      <c r="V37" s="153">
        <f t="shared" si="40"/>
        <v>1.0756195043964829</v>
      </c>
      <c r="W37" s="209">
        <f t="shared" si="41"/>
        <v>1.1127098321342928</v>
      </c>
      <c r="X37" s="209">
        <f t="shared" si="42"/>
        <v>1.1683453237410073</v>
      </c>
      <c r="Y37" s="209">
        <f t="shared" si="43"/>
        <v>1.2610711430855317</v>
      </c>
      <c r="Z37" s="209">
        <f t="shared" si="44"/>
        <v>1.2610711430855317</v>
      </c>
      <c r="AA37" s="153">
        <f t="shared" si="45"/>
        <v>0.70471622701838543</v>
      </c>
      <c r="AB37" s="154">
        <f t="shared" si="46"/>
        <v>23.2</v>
      </c>
      <c r="AD37" s="156"/>
    </row>
    <row r="38" spans="1:30" s="155" customFormat="1" ht="20.100000000000001" hidden="1" customHeight="1" x14ac:dyDescent="0.3">
      <c r="A38" s="191">
        <f t="shared" si="52"/>
        <v>27</v>
      </c>
      <c r="B38" s="149" t="s">
        <v>152</v>
      </c>
      <c r="C38" s="150" t="s">
        <v>33</v>
      </c>
      <c r="D38" s="157">
        <v>66</v>
      </c>
      <c r="F38" s="152">
        <f t="shared" si="23"/>
        <v>66</v>
      </c>
      <c r="G38" s="209">
        <f t="shared" si="48"/>
        <v>52.800000000000004</v>
      </c>
      <c r="H38" s="270">
        <f t="shared" si="26"/>
        <v>13.199999999999996</v>
      </c>
      <c r="I38" s="209">
        <f t="shared" si="27"/>
        <v>3.587529976019185</v>
      </c>
      <c r="J38" s="209">
        <f t="shared" si="28"/>
        <v>3.587529976019185</v>
      </c>
      <c r="K38" s="209">
        <f t="shared" si="29"/>
        <v>2.5323741007194247</v>
      </c>
      <c r="L38" s="209">
        <f t="shared" si="30"/>
        <v>3.587529976019185</v>
      </c>
      <c r="M38" s="209">
        <f t="shared" si="31"/>
        <v>3.0810551558753003</v>
      </c>
      <c r="N38" s="209">
        <f t="shared" si="32"/>
        <v>2.8700239808153478</v>
      </c>
      <c r="O38" s="209">
        <f t="shared" si="33"/>
        <v>2.8700239808153478</v>
      </c>
      <c r="P38" s="209">
        <f t="shared" si="34"/>
        <v>3.0810551558753003</v>
      </c>
      <c r="Q38" s="209">
        <f t="shared" si="35"/>
        <v>2.5323741007194247</v>
      </c>
      <c r="R38" s="140">
        <f t="shared" si="36"/>
        <v>2.7434052757793768</v>
      </c>
      <c r="S38" s="153">
        <f t="shared" si="37"/>
        <v>2.4479616306954437</v>
      </c>
      <c r="T38" s="153">
        <f t="shared" si="38"/>
        <v>2.0258992805755396</v>
      </c>
      <c r="U38" s="153">
        <f t="shared" si="39"/>
        <v>2.8700239808153478</v>
      </c>
      <c r="V38" s="153">
        <f t="shared" si="40"/>
        <v>2.4479616306954437</v>
      </c>
      <c r="W38" s="209">
        <f t="shared" si="41"/>
        <v>2.5323741007194247</v>
      </c>
      <c r="X38" s="209">
        <f t="shared" si="42"/>
        <v>2.6589928057553958</v>
      </c>
      <c r="Y38" s="209">
        <f t="shared" si="43"/>
        <v>2.8700239808153478</v>
      </c>
      <c r="Z38" s="209">
        <f t="shared" si="44"/>
        <v>2.8700239808153478</v>
      </c>
      <c r="AA38" s="153">
        <f t="shared" si="45"/>
        <v>1.6038369304556357</v>
      </c>
      <c r="AB38" s="154">
        <f t="shared" si="46"/>
        <v>52.8</v>
      </c>
      <c r="AD38" s="156"/>
    </row>
    <row r="39" spans="1:30" s="86" customFormat="1" ht="20.100000000000001" customHeight="1" x14ac:dyDescent="0.3">
      <c r="A39" s="85">
        <v>26</v>
      </c>
      <c r="B39" s="18" t="s">
        <v>207</v>
      </c>
      <c r="C39" s="19" t="s">
        <v>9</v>
      </c>
      <c r="D39" s="20">
        <v>85</v>
      </c>
      <c r="E39" s="84">
        <v>85</v>
      </c>
      <c r="F39" s="29">
        <f t="shared" si="23"/>
        <v>170</v>
      </c>
      <c r="G39" s="209">
        <f>F39*100%</f>
        <v>170</v>
      </c>
      <c r="H39" s="270">
        <f t="shared" si="26"/>
        <v>0</v>
      </c>
      <c r="I39" s="209">
        <f t="shared" si="27"/>
        <v>11.550759392486011</v>
      </c>
      <c r="J39" s="209">
        <f t="shared" si="28"/>
        <v>11.550759392486011</v>
      </c>
      <c r="K39" s="209">
        <f t="shared" si="29"/>
        <v>8.1534772182254205</v>
      </c>
      <c r="L39" s="209">
        <f t="shared" si="30"/>
        <v>11.550759392486011</v>
      </c>
      <c r="M39" s="209">
        <f t="shared" si="31"/>
        <v>9.9200639488409283</v>
      </c>
      <c r="N39" s="209">
        <f t="shared" si="32"/>
        <v>9.2406075139888078</v>
      </c>
      <c r="O39" s="209">
        <f t="shared" si="33"/>
        <v>9.2406075139888078</v>
      </c>
      <c r="P39" s="209">
        <f t="shared" si="34"/>
        <v>9.9200639488409283</v>
      </c>
      <c r="Q39" s="209">
        <f t="shared" si="35"/>
        <v>8.1534772182254205</v>
      </c>
      <c r="R39" s="140">
        <f>(65/1251*G39)+9</f>
        <v>17.832933653077539</v>
      </c>
      <c r="S39" s="79">
        <f t="shared" si="37"/>
        <v>7.8816946442845728</v>
      </c>
      <c r="T39" s="79">
        <f t="shared" si="38"/>
        <v>6.5227817745803351</v>
      </c>
      <c r="U39" s="140">
        <f t="shared" si="39"/>
        <v>9.2406075139888078</v>
      </c>
      <c r="V39" s="79">
        <f t="shared" si="40"/>
        <v>7.8816946442845728</v>
      </c>
      <c r="W39" s="209">
        <f t="shared" si="41"/>
        <v>8.1534772182254205</v>
      </c>
      <c r="X39" s="209">
        <f t="shared" si="42"/>
        <v>8.5611510791366907</v>
      </c>
      <c r="Y39" s="209">
        <f t="shared" si="43"/>
        <v>9.2406075139888078</v>
      </c>
      <c r="Z39" s="209">
        <f t="shared" si="44"/>
        <v>9.2406075139888078</v>
      </c>
      <c r="AA39" s="79">
        <f t="shared" si="45"/>
        <v>5.1638689048760993</v>
      </c>
      <c r="AB39" s="17">
        <f t="shared" si="46"/>
        <v>179.00000000000003</v>
      </c>
      <c r="AC39" s="199" t="s">
        <v>204</v>
      </c>
      <c r="AD39" s="87"/>
    </row>
    <row r="40" spans="1:30" s="86" customFormat="1" ht="20.100000000000001" customHeight="1" x14ac:dyDescent="0.3">
      <c r="A40" s="190">
        <v>27</v>
      </c>
      <c r="B40" s="82" t="s">
        <v>206</v>
      </c>
      <c r="C40" s="83" t="s">
        <v>76</v>
      </c>
      <c r="D40" s="84"/>
      <c r="E40" s="84">
        <v>217</v>
      </c>
      <c r="F40" s="29">
        <f t="shared" si="23"/>
        <v>217</v>
      </c>
      <c r="G40" s="209">
        <f>F40*100%</f>
        <v>217</v>
      </c>
      <c r="H40" s="270">
        <f t="shared" si="26"/>
        <v>0</v>
      </c>
      <c r="I40" s="209">
        <f t="shared" si="27"/>
        <v>14.744204636290966</v>
      </c>
      <c r="J40" s="209">
        <f t="shared" si="28"/>
        <v>14.744204636290966</v>
      </c>
      <c r="K40" s="209">
        <f t="shared" si="29"/>
        <v>10.40767386091127</v>
      </c>
      <c r="L40" s="209">
        <f t="shared" si="30"/>
        <v>14.744204636290966</v>
      </c>
      <c r="M40" s="209">
        <f t="shared" si="31"/>
        <v>12.662669864108713</v>
      </c>
      <c r="N40" s="209">
        <f t="shared" si="32"/>
        <v>11.795363709032774</v>
      </c>
      <c r="O40" s="209">
        <f t="shared" si="33"/>
        <v>11.795363709032774</v>
      </c>
      <c r="P40" s="209">
        <f t="shared" si="34"/>
        <v>12.662669864108713</v>
      </c>
      <c r="Q40" s="209">
        <f t="shared" si="35"/>
        <v>10.40767386091127</v>
      </c>
      <c r="R40" s="140">
        <f t="shared" si="36"/>
        <v>11.274980015987209</v>
      </c>
      <c r="S40" s="79">
        <f t="shared" si="37"/>
        <v>10.060751398880896</v>
      </c>
      <c r="T40" s="79">
        <f t="shared" si="38"/>
        <v>8.3261390887290165</v>
      </c>
      <c r="U40" s="140">
        <f t="shared" si="39"/>
        <v>11.795363709032774</v>
      </c>
      <c r="V40" s="79">
        <f t="shared" si="40"/>
        <v>10.060751398880896</v>
      </c>
      <c r="W40" s="209">
        <f t="shared" si="41"/>
        <v>10.40767386091127</v>
      </c>
      <c r="X40" s="209">
        <f t="shared" si="42"/>
        <v>10.928057553956835</v>
      </c>
      <c r="Y40" s="209">
        <f t="shared" si="43"/>
        <v>11.795363709032774</v>
      </c>
      <c r="Z40" s="209">
        <f t="shared" si="44"/>
        <v>11.795363709032774</v>
      </c>
      <c r="AA40" s="79">
        <f t="shared" si="45"/>
        <v>6.5915267785771388</v>
      </c>
      <c r="AB40" s="17">
        <f t="shared" si="46"/>
        <v>217.00000000000006</v>
      </c>
      <c r="AC40" s="199" t="s">
        <v>204</v>
      </c>
      <c r="AD40" s="87"/>
    </row>
    <row r="41" spans="1:30" s="155" customFormat="1" ht="20.100000000000001" hidden="1" customHeight="1" x14ac:dyDescent="0.3">
      <c r="A41" s="191">
        <f t="shared" ref="A41" si="53">1+A40</f>
        <v>28</v>
      </c>
      <c r="B41" s="149" t="s">
        <v>130</v>
      </c>
      <c r="C41" s="150" t="s">
        <v>33</v>
      </c>
      <c r="D41" s="157">
        <v>60</v>
      </c>
      <c r="E41" s="157"/>
      <c r="F41" s="152">
        <f t="shared" si="23"/>
        <v>60</v>
      </c>
      <c r="G41" s="209">
        <f t="shared" ref="G41:G58" si="54">F41*80%</f>
        <v>48</v>
      </c>
      <c r="H41" s="270">
        <f t="shared" si="26"/>
        <v>12</v>
      </c>
      <c r="I41" s="209">
        <f t="shared" si="27"/>
        <v>3.261390887290168</v>
      </c>
      <c r="J41" s="209">
        <f t="shared" si="28"/>
        <v>3.261390887290168</v>
      </c>
      <c r="K41" s="209">
        <f t="shared" si="29"/>
        <v>2.3021582733812949</v>
      </c>
      <c r="L41" s="209">
        <f t="shared" si="30"/>
        <v>3.261390887290168</v>
      </c>
      <c r="M41" s="209">
        <f t="shared" si="31"/>
        <v>2.8009592326139092</v>
      </c>
      <c r="N41" s="209">
        <f t="shared" si="32"/>
        <v>2.6091127098321341</v>
      </c>
      <c r="O41" s="209">
        <f t="shared" si="33"/>
        <v>2.6091127098321341</v>
      </c>
      <c r="P41" s="209">
        <f t="shared" si="34"/>
        <v>2.8009592326139092</v>
      </c>
      <c r="Q41" s="209">
        <f t="shared" si="35"/>
        <v>2.3021582733812949</v>
      </c>
      <c r="R41" s="140">
        <f t="shared" si="36"/>
        <v>2.4940047961630696</v>
      </c>
      <c r="S41" s="153">
        <f t="shared" si="37"/>
        <v>2.2254196642685851</v>
      </c>
      <c r="T41" s="153">
        <f t="shared" si="38"/>
        <v>1.8417266187050358</v>
      </c>
      <c r="U41" s="153">
        <f t="shared" si="39"/>
        <v>2.6091127098321341</v>
      </c>
      <c r="V41" s="153">
        <f t="shared" si="40"/>
        <v>2.2254196642685851</v>
      </c>
      <c r="W41" s="209">
        <f t="shared" si="41"/>
        <v>2.3021582733812949</v>
      </c>
      <c r="X41" s="209">
        <f t="shared" si="42"/>
        <v>2.4172661870503598</v>
      </c>
      <c r="Y41" s="209">
        <f t="shared" si="43"/>
        <v>2.6091127098321341</v>
      </c>
      <c r="Z41" s="209">
        <f t="shared" si="44"/>
        <v>2.6091127098321341</v>
      </c>
      <c r="AA41" s="153">
        <f t="shared" si="45"/>
        <v>1.4580335731414868</v>
      </c>
      <c r="AB41" s="154">
        <f t="shared" si="46"/>
        <v>47.999999999999986</v>
      </c>
      <c r="AC41" s="200"/>
      <c r="AD41" s="156"/>
    </row>
    <row r="42" spans="1:30" s="8" customFormat="1" ht="20.100000000000001" customHeight="1" x14ac:dyDescent="0.3">
      <c r="A42" s="191">
        <v>28</v>
      </c>
      <c r="B42" s="82" t="s">
        <v>205</v>
      </c>
      <c r="C42" s="83" t="s">
        <v>76</v>
      </c>
      <c r="D42" s="84"/>
      <c r="E42" s="84">
        <v>12</v>
      </c>
      <c r="F42" s="29">
        <f t="shared" si="23"/>
        <v>12</v>
      </c>
      <c r="G42" s="209">
        <f>F42*100%</f>
        <v>12</v>
      </c>
      <c r="H42" s="270">
        <f t="shared" si="26"/>
        <v>0</v>
      </c>
      <c r="I42" s="209">
        <f t="shared" si="27"/>
        <v>0.815347721822542</v>
      </c>
      <c r="J42" s="209">
        <f t="shared" si="28"/>
        <v>0.815347721822542</v>
      </c>
      <c r="K42" s="209">
        <f t="shared" si="29"/>
        <v>0.57553956834532372</v>
      </c>
      <c r="L42" s="209">
        <f t="shared" si="30"/>
        <v>0.815347721822542</v>
      </c>
      <c r="M42" s="209">
        <f t="shared" si="31"/>
        <v>0.70023980815347731</v>
      </c>
      <c r="N42" s="209">
        <f t="shared" si="32"/>
        <v>0.65227817745803351</v>
      </c>
      <c r="O42" s="209">
        <f t="shared" si="33"/>
        <v>0.65227817745803351</v>
      </c>
      <c r="P42" s="209">
        <f t="shared" si="34"/>
        <v>0.70023980815347731</v>
      </c>
      <c r="Q42" s="209">
        <f t="shared" si="35"/>
        <v>0.57553956834532372</v>
      </c>
      <c r="R42" s="140">
        <f t="shared" si="36"/>
        <v>0.6235011990407674</v>
      </c>
      <c r="S42" s="79">
        <f t="shared" si="37"/>
        <v>0.55635491606714627</v>
      </c>
      <c r="T42" s="79">
        <f t="shared" si="38"/>
        <v>0.46043165467625896</v>
      </c>
      <c r="U42" s="140">
        <f t="shared" si="39"/>
        <v>0.65227817745803351</v>
      </c>
      <c r="V42" s="79">
        <f t="shared" si="40"/>
        <v>0.55635491606714627</v>
      </c>
      <c r="W42" s="209">
        <f t="shared" si="41"/>
        <v>0.57553956834532372</v>
      </c>
      <c r="X42" s="209">
        <f t="shared" si="42"/>
        <v>0.60431654676258995</v>
      </c>
      <c r="Y42" s="209">
        <f t="shared" si="43"/>
        <v>0.65227817745803351</v>
      </c>
      <c r="Z42" s="209">
        <f t="shared" si="44"/>
        <v>0.65227817745803351</v>
      </c>
      <c r="AA42" s="79">
        <f t="shared" si="45"/>
        <v>0.36450839328537171</v>
      </c>
      <c r="AB42" s="17">
        <f t="shared" si="46"/>
        <v>11.999999999999996</v>
      </c>
      <c r="AC42" s="201" t="s">
        <v>204</v>
      </c>
      <c r="AD42" s="25"/>
    </row>
    <row r="43" spans="1:30" s="8" customFormat="1" ht="20.100000000000001" customHeight="1" x14ac:dyDescent="0.3">
      <c r="A43" s="191">
        <f t="shared" si="21"/>
        <v>29</v>
      </c>
      <c r="B43" s="18" t="s">
        <v>211</v>
      </c>
      <c r="C43" s="19" t="s">
        <v>210</v>
      </c>
      <c r="D43" s="20">
        <v>60</v>
      </c>
      <c r="E43" s="84">
        <v>37</v>
      </c>
      <c r="F43" s="29">
        <f t="shared" si="23"/>
        <v>97</v>
      </c>
      <c r="G43" s="209">
        <f>F43*100%</f>
        <v>97</v>
      </c>
      <c r="H43" s="270">
        <f t="shared" si="26"/>
        <v>0</v>
      </c>
      <c r="I43" s="209">
        <f t="shared" si="27"/>
        <v>6.5907274180655477</v>
      </c>
      <c r="J43" s="209">
        <f t="shared" si="28"/>
        <v>6.5907274180655477</v>
      </c>
      <c r="K43" s="209">
        <f t="shared" si="29"/>
        <v>4.652278177458034</v>
      </c>
      <c r="L43" s="209">
        <f t="shared" si="30"/>
        <v>6.5907274180655477</v>
      </c>
      <c r="M43" s="209">
        <f t="shared" si="31"/>
        <v>5.6602717825739415</v>
      </c>
      <c r="N43" s="209">
        <f t="shared" si="32"/>
        <v>5.2725819344524378</v>
      </c>
      <c r="O43" s="209">
        <f t="shared" si="33"/>
        <v>5.2725819344524378</v>
      </c>
      <c r="P43" s="209">
        <f t="shared" si="34"/>
        <v>5.6602717825739415</v>
      </c>
      <c r="Q43" s="209">
        <f>(60/1251*G43)+25</f>
        <v>29.652278177458033</v>
      </c>
      <c r="R43" s="140">
        <f>(65/1251*G43)+5+5</f>
        <v>15.039968025579537</v>
      </c>
      <c r="S43" s="79">
        <f t="shared" si="37"/>
        <v>4.4972022382094323</v>
      </c>
      <c r="T43" s="79">
        <f t="shared" si="38"/>
        <v>3.7218225419664268</v>
      </c>
      <c r="U43" s="140">
        <f t="shared" si="39"/>
        <v>5.2725819344524378</v>
      </c>
      <c r="V43" s="79">
        <f t="shared" si="40"/>
        <v>4.4972022382094323</v>
      </c>
      <c r="W43" s="209">
        <f t="shared" si="41"/>
        <v>4.652278177458034</v>
      </c>
      <c r="X43" s="209">
        <f>(63/1251*G43)+25</f>
        <v>29.884892086330936</v>
      </c>
      <c r="Y43" s="209">
        <f t="shared" si="43"/>
        <v>5.2725819344524378</v>
      </c>
      <c r="Z43" s="209">
        <f t="shared" si="44"/>
        <v>5.2725819344524378</v>
      </c>
      <c r="AA43" s="79">
        <f t="shared" si="45"/>
        <v>2.9464428457234213</v>
      </c>
      <c r="AB43" s="17">
        <f t="shared" si="46"/>
        <v>157</v>
      </c>
      <c r="AD43" s="25"/>
    </row>
    <row r="44" spans="1:30" s="8" customFormat="1" ht="20.100000000000001" customHeight="1" x14ac:dyDescent="0.3">
      <c r="A44" s="190">
        <v>30</v>
      </c>
      <c r="B44" s="82" t="s">
        <v>70</v>
      </c>
      <c r="C44" s="83" t="s">
        <v>33</v>
      </c>
      <c r="D44" s="84"/>
      <c r="E44" s="84">
        <v>171</v>
      </c>
      <c r="F44" s="29">
        <f t="shared" si="23"/>
        <v>171</v>
      </c>
      <c r="G44" s="209">
        <f>F44*50%</f>
        <v>85.5</v>
      </c>
      <c r="H44" s="270">
        <f>(F44-G44)-15-4-5</f>
        <v>61.5</v>
      </c>
      <c r="I44" s="209">
        <f t="shared" si="27"/>
        <v>5.8093525179856114</v>
      </c>
      <c r="J44" s="209">
        <f t="shared" si="28"/>
        <v>5.8093525179856114</v>
      </c>
      <c r="K44" s="209">
        <f t="shared" si="29"/>
        <v>4.1007194244604319</v>
      </c>
      <c r="L44" s="209">
        <f t="shared" si="30"/>
        <v>5.8093525179856114</v>
      </c>
      <c r="M44" s="209">
        <f t="shared" si="31"/>
        <v>4.9892086330935257</v>
      </c>
      <c r="N44" s="209">
        <f t="shared" si="32"/>
        <v>4.6474820143884887</v>
      </c>
      <c r="O44" s="209">
        <f>(68/1251*G44)+4</f>
        <v>8.6474820143884887</v>
      </c>
      <c r="P44" s="209">
        <f t="shared" si="34"/>
        <v>4.9892086330935257</v>
      </c>
      <c r="Q44" s="209">
        <f t="shared" si="35"/>
        <v>4.1007194244604319</v>
      </c>
      <c r="R44" s="140">
        <f t="shared" si="36"/>
        <v>4.4424460431654671</v>
      </c>
      <c r="S44" s="79">
        <f t="shared" si="37"/>
        <v>3.9640287769784175</v>
      </c>
      <c r="T44" s="79">
        <f t="shared" si="38"/>
        <v>3.2805755395683449</v>
      </c>
      <c r="U44" s="140">
        <f t="shared" si="39"/>
        <v>4.6474820143884887</v>
      </c>
      <c r="V44" s="79">
        <f t="shared" si="40"/>
        <v>3.9640287769784175</v>
      </c>
      <c r="W44" s="209">
        <f t="shared" si="41"/>
        <v>4.1007194244604319</v>
      </c>
      <c r="X44" s="209">
        <f>(63/1251*G44)+15</f>
        <v>19.305755395683455</v>
      </c>
      <c r="Y44" s="209">
        <f>(68/1251*G44)+5</f>
        <v>9.6474820143884887</v>
      </c>
      <c r="Z44" s="209">
        <f t="shared" si="44"/>
        <v>4.6474820143884887</v>
      </c>
      <c r="AA44" s="79">
        <f t="shared" si="45"/>
        <v>2.5971223021582737</v>
      </c>
      <c r="AB44" s="17">
        <f t="shared" si="46"/>
        <v>109.50000000000001</v>
      </c>
      <c r="AD44" s="25"/>
    </row>
    <row r="45" spans="1:30" s="8" customFormat="1" ht="20.100000000000001" customHeight="1" x14ac:dyDescent="0.3">
      <c r="A45" s="191">
        <f t="shared" ref="A45:A46" si="55">1+A44</f>
        <v>31</v>
      </c>
      <c r="B45" s="82" t="s">
        <v>71</v>
      </c>
      <c r="C45" s="83" t="s">
        <v>33</v>
      </c>
      <c r="D45" s="84"/>
      <c r="E45" s="84">
        <v>129</v>
      </c>
      <c r="F45" s="29">
        <f t="shared" si="23"/>
        <v>129</v>
      </c>
      <c r="G45" s="209">
        <f>F45*50%</f>
        <v>64.5</v>
      </c>
      <c r="H45" s="270">
        <f t="shared" si="26"/>
        <v>64.5</v>
      </c>
      <c r="I45" s="209">
        <f t="shared" si="27"/>
        <v>4.3824940047961629</v>
      </c>
      <c r="J45" s="209">
        <f t="shared" si="28"/>
        <v>4.3824940047961629</v>
      </c>
      <c r="K45" s="209">
        <f t="shared" si="29"/>
        <v>3.093525179856115</v>
      </c>
      <c r="L45" s="209">
        <f t="shared" si="30"/>
        <v>4.3824940047961629</v>
      </c>
      <c r="M45" s="209">
        <f t="shared" si="31"/>
        <v>3.7637889688249402</v>
      </c>
      <c r="N45" s="209">
        <f t="shared" si="32"/>
        <v>3.5059952038369304</v>
      </c>
      <c r="O45" s="209">
        <f t="shared" si="33"/>
        <v>3.5059952038369304</v>
      </c>
      <c r="P45" s="209">
        <f t="shared" si="34"/>
        <v>3.7637889688249402</v>
      </c>
      <c r="Q45" s="209">
        <f t="shared" si="35"/>
        <v>3.093525179856115</v>
      </c>
      <c r="R45" s="140">
        <f t="shared" si="36"/>
        <v>3.3513189448441247</v>
      </c>
      <c r="S45" s="79">
        <f t="shared" si="37"/>
        <v>2.9904076738609113</v>
      </c>
      <c r="T45" s="79">
        <f t="shared" si="38"/>
        <v>2.4748201438848918</v>
      </c>
      <c r="U45" s="140">
        <f t="shared" si="39"/>
        <v>3.5059952038369304</v>
      </c>
      <c r="V45" s="79">
        <f t="shared" si="40"/>
        <v>2.9904076738609113</v>
      </c>
      <c r="W45" s="209">
        <f t="shared" si="41"/>
        <v>3.093525179856115</v>
      </c>
      <c r="X45" s="209">
        <f t="shared" si="42"/>
        <v>3.2482014388489207</v>
      </c>
      <c r="Y45" s="209">
        <f t="shared" si="43"/>
        <v>3.5059952038369304</v>
      </c>
      <c r="Z45" s="209">
        <f t="shared" si="44"/>
        <v>3.5059952038369304</v>
      </c>
      <c r="AA45" s="79">
        <f t="shared" si="45"/>
        <v>1.9592326139088729</v>
      </c>
      <c r="AB45" s="17">
        <f t="shared" si="46"/>
        <v>64.5</v>
      </c>
      <c r="AD45" s="25"/>
    </row>
    <row r="46" spans="1:30" s="155" customFormat="1" ht="20.100000000000001" hidden="1" customHeight="1" x14ac:dyDescent="0.3">
      <c r="A46" s="191">
        <f t="shared" si="55"/>
        <v>32</v>
      </c>
      <c r="B46" s="149" t="s">
        <v>77</v>
      </c>
      <c r="C46" s="150" t="s">
        <v>10</v>
      </c>
      <c r="D46" s="157"/>
      <c r="E46" s="157">
        <v>177</v>
      </c>
      <c r="F46" s="152">
        <f t="shared" si="23"/>
        <v>177</v>
      </c>
      <c r="G46" s="209">
        <f t="shared" si="54"/>
        <v>141.6</v>
      </c>
      <c r="H46" s="270">
        <f t="shared" si="26"/>
        <v>35.400000000000006</v>
      </c>
      <c r="I46" s="209">
        <f t="shared" si="27"/>
        <v>9.621103117505994</v>
      </c>
      <c r="J46" s="209">
        <f t="shared" si="28"/>
        <v>9.621103117505994</v>
      </c>
      <c r="K46" s="209">
        <f t="shared" si="29"/>
        <v>6.7913669064748197</v>
      </c>
      <c r="L46" s="209">
        <f t="shared" si="30"/>
        <v>9.621103117505994</v>
      </c>
      <c r="M46" s="209">
        <f t="shared" si="31"/>
        <v>8.2628297362110317</v>
      </c>
      <c r="N46" s="209">
        <f t="shared" si="32"/>
        <v>7.6968824940047957</v>
      </c>
      <c r="O46" s="209">
        <f t="shared" si="33"/>
        <v>7.6968824940047957</v>
      </c>
      <c r="P46" s="209">
        <f t="shared" si="34"/>
        <v>8.2628297362110317</v>
      </c>
      <c r="Q46" s="209">
        <f t="shared" si="35"/>
        <v>6.7913669064748197</v>
      </c>
      <c r="R46" s="140">
        <f t="shared" si="36"/>
        <v>7.3573141486810547</v>
      </c>
      <c r="S46" s="153">
        <f t="shared" si="37"/>
        <v>6.5649880095923256</v>
      </c>
      <c r="T46" s="153">
        <f t="shared" si="38"/>
        <v>5.4330935251798556</v>
      </c>
      <c r="U46" s="153">
        <f t="shared" si="39"/>
        <v>7.6968824940047957</v>
      </c>
      <c r="V46" s="153">
        <f t="shared" si="40"/>
        <v>6.5649880095923256</v>
      </c>
      <c r="W46" s="209">
        <f t="shared" si="41"/>
        <v>6.7913669064748197</v>
      </c>
      <c r="X46" s="209">
        <f t="shared" si="42"/>
        <v>7.1309352517985607</v>
      </c>
      <c r="Y46" s="209">
        <f t="shared" si="43"/>
        <v>7.6968824940047957</v>
      </c>
      <c r="Z46" s="209">
        <f t="shared" si="44"/>
        <v>7.6968824940047957</v>
      </c>
      <c r="AA46" s="153">
        <f t="shared" si="45"/>
        <v>4.3011990407673864</v>
      </c>
      <c r="AB46" s="154">
        <f t="shared" si="46"/>
        <v>141.6</v>
      </c>
      <c r="AD46" s="156"/>
    </row>
    <row r="47" spans="1:30" s="8" customFormat="1" ht="20.100000000000001" customHeight="1" x14ac:dyDescent="0.3">
      <c r="A47" s="191">
        <v>32</v>
      </c>
      <c r="B47" s="22" t="s">
        <v>78</v>
      </c>
      <c r="C47" s="23" t="s">
        <v>10</v>
      </c>
      <c r="D47" s="21"/>
      <c r="E47" s="84">
        <v>380</v>
      </c>
      <c r="F47" s="29">
        <f t="shared" si="23"/>
        <v>380</v>
      </c>
      <c r="G47" s="209">
        <f>F47*100%</f>
        <v>380</v>
      </c>
      <c r="H47" s="270">
        <f t="shared" si="26"/>
        <v>0</v>
      </c>
      <c r="I47" s="209">
        <f t="shared" si="27"/>
        <v>25.819344524380494</v>
      </c>
      <c r="J47" s="209">
        <f t="shared" si="28"/>
        <v>25.819344524380494</v>
      </c>
      <c r="K47" s="209">
        <f t="shared" si="29"/>
        <v>18.225419664268586</v>
      </c>
      <c r="L47" s="209">
        <f t="shared" si="30"/>
        <v>25.819344524380494</v>
      </c>
      <c r="M47" s="209">
        <f t="shared" si="31"/>
        <v>22.174260591526778</v>
      </c>
      <c r="N47" s="209">
        <f t="shared" si="32"/>
        <v>20.655475619504397</v>
      </c>
      <c r="O47" s="209">
        <f t="shared" si="33"/>
        <v>20.655475619504397</v>
      </c>
      <c r="P47" s="209">
        <f t="shared" si="34"/>
        <v>22.174260591526778</v>
      </c>
      <c r="Q47" s="209">
        <f t="shared" si="35"/>
        <v>18.225419664268586</v>
      </c>
      <c r="R47" s="140">
        <f t="shared" si="36"/>
        <v>19.744204636290966</v>
      </c>
      <c r="S47" s="79">
        <f t="shared" si="37"/>
        <v>17.617905675459632</v>
      </c>
      <c r="T47" s="79">
        <f t="shared" si="38"/>
        <v>14.580335731414866</v>
      </c>
      <c r="U47" s="140">
        <f t="shared" si="39"/>
        <v>20.655475619504397</v>
      </c>
      <c r="V47" s="79">
        <f t="shared" si="40"/>
        <v>17.617905675459632</v>
      </c>
      <c r="W47" s="209">
        <f t="shared" si="41"/>
        <v>18.225419664268586</v>
      </c>
      <c r="X47" s="209">
        <f t="shared" si="42"/>
        <v>19.136690647482013</v>
      </c>
      <c r="Y47" s="209">
        <f t="shared" si="43"/>
        <v>20.655475619504397</v>
      </c>
      <c r="Z47" s="209">
        <f t="shared" si="44"/>
        <v>20.655475619504397</v>
      </c>
      <c r="AA47" s="79">
        <f t="shared" si="45"/>
        <v>11.542765787370104</v>
      </c>
      <c r="AB47" s="17">
        <f t="shared" si="46"/>
        <v>379.99999999999994</v>
      </c>
      <c r="AD47" s="25"/>
    </row>
    <row r="48" spans="1:30" s="8" customFormat="1" ht="20.100000000000001" customHeight="1" x14ac:dyDescent="0.3">
      <c r="A48" s="190">
        <v>33</v>
      </c>
      <c r="B48" s="22" t="s">
        <v>167</v>
      </c>
      <c r="C48" s="23" t="s">
        <v>10</v>
      </c>
      <c r="D48" s="21"/>
      <c r="E48" s="84">
        <v>2050</v>
      </c>
      <c r="F48" s="29">
        <f t="shared" si="23"/>
        <v>2050</v>
      </c>
      <c r="G48" s="209">
        <f>F48*50%</f>
        <v>1025</v>
      </c>
      <c r="H48" s="270">
        <f>(F48-G48)-10-25</f>
        <v>990</v>
      </c>
      <c r="I48" s="209">
        <f t="shared" si="27"/>
        <v>69.64428457234213</v>
      </c>
      <c r="J48" s="209">
        <f t="shared" si="28"/>
        <v>69.64428457234213</v>
      </c>
      <c r="K48" s="209">
        <f t="shared" si="29"/>
        <v>49.16067146282974</v>
      </c>
      <c r="L48" s="209">
        <f t="shared" si="30"/>
        <v>69.64428457234213</v>
      </c>
      <c r="M48" s="209">
        <f t="shared" si="31"/>
        <v>59.812150279776183</v>
      </c>
      <c r="N48" s="209">
        <f t="shared" si="32"/>
        <v>55.715427657873697</v>
      </c>
      <c r="O48" s="209">
        <f t="shared" si="33"/>
        <v>55.715427657873697</v>
      </c>
      <c r="P48" s="209">
        <f t="shared" si="34"/>
        <v>59.812150279776183</v>
      </c>
      <c r="Q48" s="209">
        <f t="shared" si="35"/>
        <v>49.16067146282974</v>
      </c>
      <c r="R48" s="140">
        <f>(65/1251*G48)+10</f>
        <v>63.257394084732212</v>
      </c>
      <c r="S48" s="79">
        <f t="shared" si="37"/>
        <v>47.521982414068745</v>
      </c>
      <c r="T48" s="79">
        <f t="shared" si="38"/>
        <v>39.328537170263786</v>
      </c>
      <c r="U48" s="140">
        <f t="shared" si="39"/>
        <v>55.715427657873697</v>
      </c>
      <c r="V48" s="79">
        <f t="shared" si="40"/>
        <v>47.521982414068745</v>
      </c>
      <c r="W48" s="209">
        <f t="shared" si="41"/>
        <v>49.16067146282974</v>
      </c>
      <c r="X48" s="209">
        <f>(63/1251*G48)+25</f>
        <v>76.618705035971232</v>
      </c>
      <c r="Y48" s="209">
        <f t="shared" si="43"/>
        <v>55.715427657873697</v>
      </c>
      <c r="Z48" s="209">
        <f t="shared" si="44"/>
        <v>55.715427657873697</v>
      </c>
      <c r="AA48" s="79">
        <f t="shared" si="45"/>
        <v>31.135091926458834</v>
      </c>
      <c r="AB48" s="17">
        <f t="shared" si="46"/>
        <v>1060</v>
      </c>
      <c r="AD48" s="25"/>
    </row>
    <row r="49" spans="1:30" s="155" customFormat="1" ht="20.100000000000001" hidden="1" customHeight="1" x14ac:dyDescent="0.3">
      <c r="A49" s="191">
        <f t="shared" ref="A49:A50" si="56">1+A48</f>
        <v>34</v>
      </c>
      <c r="B49" s="149" t="s">
        <v>168</v>
      </c>
      <c r="C49" s="150" t="s">
        <v>21</v>
      </c>
      <c r="D49" s="157"/>
      <c r="E49" s="157">
        <v>124</v>
      </c>
      <c r="F49" s="152">
        <f t="shared" si="23"/>
        <v>124</v>
      </c>
      <c r="G49" s="209">
        <f t="shared" si="54"/>
        <v>99.2</v>
      </c>
      <c r="H49" s="270">
        <f t="shared" si="26"/>
        <v>24.799999999999997</v>
      </c>
      <c r="I49" s="209">
        <f t="shared" si="27"/>
        <v>6.740207833733014</v>
      </c>
      <c r="J49" s="209">
        <f t="shared" si="28"/>
        <v>6.740207833733014</v>
      </c>
      <c r="K49" s="209">
        <f t="shared" si="29"/>
        <v>4.7577937649880093</v>
      </c>
      <c r="L49" s="209">
        <f t="shared" si="30"/>
        <v>6.740207833733014</v>
      </c>
      <c r="M49" s="209">
        <f t="shared" si="31"/>
        <v>5.7886490807354125</v>
      </c>
      <c r="N49" s="209">
        <f t="shared" si="32"/>
        <v>5.3921662669864103</v>
      </c>
      <c r="O49" s="209">
        <f t="shared" si="33"/>
        <v>5.3921662669864103</v>
      </c>
      <c r="P49" s="209">
        <f t="shared" si="34"/>
        <v>5.7886490807354125</v>
      </c>
      <c r="Q49" s="209">
        <f t="shared" si="35"/>
        <v>4.7577937649880093</v>
      </c>
      <c r="R49" s="140">
        <f t="shared" si="36"/>
        <v>5.1542765787370106</v>
      </c>
      <c r="S49" s="153">
        <f t="shared" si="37"/>
        <v>4.5992006394884095</v>
      </c>
      <c r="T49" s="153">
        <f t="shared" si="38"/>
        <v>3.8062350119904074</v>
      </c>
      <c r="U49" s="153">
        <f t="shared" si="39"/>
        <v>5.3921662669864103</v>
      </c>
      <c r="V49" s="153">
        <f t="shared" si="40"/>
        <v>4.5992006394884095</v>
      </c>
      <c r="W49" s="209">
        <f t="shared" si="41"/>
        <v>4.7577937649880093</v>
      </c>
      <c r="X49" s="209">
        <f t="shared" si="42"/>
        <v>4.9956834532374099</v>
      </c>
      <c r="Y49" s="209">
        <f t="shared" si="43"/>
        <v>5.3921662669864103</v>
      </c>
      <c r="Z49" s="209">
        <f t="shared" si="44"/>
        <v>5.3921662669864103</v>
      </c>
      <c r="AA49" s="153">
        <f t="shared" si="45"/>
        <v>3.0132693844924061</v>
      </c>
      <c r="AB49" s="154">
        <f t="shared" si="46"/>
        <v>99.199999999999974</v>
      </c>
      <c r="AD49" s="156"/>
    </row>
    <row r="50" spans="1:30" s="155" customFormat="1" ht="20.100000000000001" hidden="1" customHeight="1" x14ac:dyDescent="0.3">
      <c r="A50" s="191">
        <f t="shared" si="56"/>
        <v>35</v>
      </c>
      <c r="B50" s="149" t="s">
        <v>169</v>
      </c>
      <c r="C50" s="150" t="s">
        <v>131</v>
      </c>
      <c r="D50" s="157"/>
      <c r="E50" s="157">
        <v>59</v>
      </c>
      <c r="F50" s="152">
        <f t="shared" si="23"/>
        <v>59</v>
      </c>
      <c r="G50" s="209">
        <f t="shared" si="54"/>
        <v>47.2</v>
      </c>
      <c r="H50" s="270">
        <f t="shared" si="26"/>
        <v>11.799999999999997</v>
      </c>
      <c r="I50" s="209">
        <f t="shared" si="27"/>
        <v>3.2070343725019987</v>
      </c>
      <c r="J50" s="209">
        <f t="shared" si="28"/>
        <v>3.2070343725019987</v>
      </c>
      <c r="K50" s="209">
        <f t="shared" si="29"/>
        <v>2.2637889688249402</v>
      </c>
      <c r="L50" s="209">
        <f t="shared" si="30"/>
        <v>3.2070343725019987</v>
      </c>
      <c r="M50" s="209">
        <f t="shared" si="31"/>
        <v>2.7542765787370107</v>
      </c>
      <c r="N50" s="209">
        <f t="shared" si="32"/>
        <v>2.5656274980015987</v>
      </c>
      <c r="O50" s="209">
        <f t="shared" si="33"/>
        <v>2.5656274980015987</v>
      </c>
      <c r="P50" s="209">
        <f t="shared" si="34"/>
        <v>2.7542765787370107</v>
      </c>
      <c r="Q50" s="209">
        <f t="shared" si="35"/>
        <v>2.2637889688249402</v>
      </c>
      <c r="R50" s="140">
        <f t="shared" si="36"/>
        <v>2.4524380495603517</v>
      </c>
      <c r="S50" s="153">
        <f t="shared" si="37"/>
        <v>2.1883293365307757</v>
      </c>
      <c r="T50" s="153">
        <f t="shared" si="38"/>
        <v>1.8110311750599519</v>
      </c>
      <c r="U50" s="153">
        <f t="shared" si="39"/>
        <v>2.5656274980015987</v>
      </c>
      <c r="V50" s="153">
        <f t="shared" si="40"/>
        <v>2.1883293365307757</v>
      </c>
      <c r="W50" s="209">
        <f t="shared" si="41"/>
        <v>2.2637889688249402</v>
      </c>
      <c r="X50" s="209">
        <f t="shared" si="42"/>
        <v>2.3769784172661872</v>
      </c>
      <c r="Y50" s="209">
        <f t="shared" si="43"/>
        <v>2.5656274980015987</v>
      </c>
      <c r="Z50" s="209">
        <f t="shared" si="44"/>
        <v>2.5656274980015987</v>
      </c>
      <c r="AA50" s="153">
        <f t="shared" si="45"/>
        <v>1.4337330135891289</v>
      </c>
      <c r="AB50" s="154">
        <f t="shared" si="46"/>
        <v>47.2</v>
      </c>
      <c r="AD50" s="156"/>
    </row>
    <row r="51" spans="1:30" s="8" customFormat="1" ht="20.100000000000001" hidden="1" customHeight="1" x14ac:dyDescent="0.3">
      <c r="A51" s="191">
        <f t="shared" si="21"/>
        <v>36</v>
      </c>
      <c r="B51" s="26" t="s">
        <v>27</v>
      </c>
      <c r="C51" s="28" t="s">
        <v>19</v>
      </c>
      <c r="D51" s="21"/>
      <c r="E51" s="84"/>
      <c r="F51" s="29">
        <f t="shared" si="23"/>
        <v>0</v>
      </c>
      <c r="G51" s="209">
        <f t="shared" si="54"/>
        <v>0</v>
      </c>
      <c r="H51" s="270">
        <f t="shared" si="26"/>
        <v>0</v>
      </c>
      <c r="I51" s="209">
        <f t="shared" si="27"/>
        <v>0</v>
      </c>
      <c r="J51" s="209">
        <f t="shared" si="28"/>
        <v>0</v>
      </c>
      <c r="K51" s="209">
        <f t="shared" si="29"/>
        <v>0</v>
      </c>
      <c r="L51" s="209">
        <f t="shared" si="30"/>
        <v>0</v>
      </c>
      <c r="M51" s="209">
        <f t="shared" si="31"/>
        <v>0</v>
      </c>
      <c r="N51" s="209">
        <f t="shared" si="32"/>
        <v>0</v>
      </c>
      <c r="O51" s="209">
        <f t="shared" si="33"/>
        <v>0</v>
      </c>
      <c r="P51" s="209">
        <f t="shared" si="34"/>
        <v>0</v>
      </c>
      <c r="Q51" s="209">
        <f t="shared" si="35"/>
        <v>0</v>
      </c>
      <c r="R51" s="140">
        <f t="shared" si="36"/>
        <v>0</v>
      </c>
      <c r="S51" s="79">
        <f t="shared" si="37"/>
        <v>0</v>
      </c>
      <c r="T51" s="79">
        <f t="shared" si="38"/>
        <v>0</v>
      </c>
      <c r="U51" s="140">
        <f t="shared" si="39"/>
        <v>0</v>
      </c>
      <c r="V51" s="79">
        <f t="shared" si="40"/>
        <v>0</v>
      </c>
      <c r="W51" s="209">
        <f t="shared" si="41"/>
        <v>0</v>
      </c>
      <c r="X51" s="209">
        <f t="shared" si="42"/>
        <v>0</v>
      </c>
      <c r="Y51" s="209">
        <f t="shared" si="43"/>
        <v>0</v>
      </c>
      <c r="Z51" s="209">
        <f t="shared" si="44"/>
        <v>0</v>
      </c>
      <c r="AA51" s="79">
        <f t="shared" si="45"/>
        <v>0</v>
      </c>
      <c r="AB51" s="17">
        <f t="shared" si="46"/>
        <v>0</v>
      </c>
      <c r="AD51" s="25"/>
    </row>
    <row r="52" spans="1:30" s="8" customFormat="1" ht="20.100000000000001" hidden="1" customHeight="1" x14ac:dyDescent="0.3">
      <c r="A52" s="190">
        <v>12</v>
      </c>
      <c r="B52" s="26" t="s">
        <v>28</v>
      </c>
      <c r="C52" s="28" t="s">
        <v>20</v>
      </c>
      <c r="D52" s="21"/>
      <c r="E52" s="84"/>
      <c r="F52" s="29">
        <f t="shared" si="23"/>
        <v>0</v>
      </c>
      <c r="G52" s="209">
        <f t="shared" si="54"/>
        <v>0</v>
      </c>
      <c r="H52" s="270">
        <f t="shared" si="26"/>
        <v>0</v>
      </c>
      <c r="I52" s="209">
        <f t="shared" si="27"/>
        <v>0</v>
      </c>
      <c r="J52" s="209">
        <f t="shared" si="28"/>
        <v>0</v>
      </c>
      <c r="K52" s="209">
        <f t="shared" si="29"/>
        <v>0</v>
      </c>
      <c r="L52" s="209">
        <f t="shared" si="30"/>
        <v>0</v>
      </c>
      <c r="M52" s="209">
        <f t="shared" si="31"/>
        <v>0</v>
      </c>
      <c r="N52" s="209">
        <f t="shared" si="32"/>
        <v>0</v>
      </c>
      <c r="O52" s="209">
        <f t="shared" si="33"/>
        <v>0</v>
      </c>
      <c r="P52" s="209">
        <f t="shared" si="34"/>
        <v>0</v>
      </c>
      <c r="Q52" s="209">
        <f t="shared" si="35"/>
        <v>0</v>
      </c>
      <c r="R52" s="140">
        <f t="shared" si="36"/>
        <v>0</v>
      </c>
      <c r="S52" s="79">
        <f t="shared" si="37"/>
        <v>0</v>
      </c>
      <c r="T52" s="79">
        <f t="shared" si="38"/>
        <v>0</v>
      </c>
      <c r="U52" s="140">
        <f t="shared" si="39"/>
        <v>0</v>
      </c>
      <c r="V52" s="79">
        <f t="shared" si="40"/>
        <v>0</v>
      </c>
      <c r="W52" s="209">
        <f t="shared" si="41"/>
        <v>0</v>
      </c>
      <c r="X52" s="209">
        <f t="shared" si="42"/>
        <v>0</v>
      </c>
      <c r="Y52" s="209">
        <f t="shared" si="43"/>
        <v>0</v>
      </c>
      <c r="Z52" s="209">
        <f t="shared" si="44"/>
        <v>0</v>
      </c>
      <c r="AA52" s="79">
        <f t="shared" si="45"/>
        <v>0</v>
      </c>
      <c r="AB52" s="17">
        <f t="shared" si="46"/>
        <v>0</v>
      </c>
      <c r="AD52" s="25"/>
    </row>
    <row r="53" spans="1:30" s="8" customFormat="1" ht="20.100000000000001" hidden="1" customHeight="1" x14ac:dyDescent="0.3">
      <c r="A53" s="191">
        <f t="shared" ref="A53:A54" si="57">1+A52</f>
        <v>13</v>
      </c>
      <c r="B53" s="26" t="s">
        <v>23</v>
      </c>
      <c r="C53" s="28" t="s">
        <v>21</v>
      </c>
      <c r="D53" s="21"/>
      <c r="E53" s="84"/>
      <c r="F53" s="29">
        <f t="shared" si="23"/>
        <v>0</v>
      </c>
      <c r="G53" s="209">
        <f t="shared" si="54"/>
        <v>0</v>
      </c>
      <c r="H53" s="270">
        <f t="shared" si="26"/>
        <v>0</v>
      </c>
      <c r="I53" s="209">
        <f t="shared" si="27"/>
        <v>0</v>
      </c>
      <c r="J53" s="209">
        <f t="shared" si="28"/>
        <v>0</v>
      </c>
      <c r="K53" s="209">
        <f t="shared" si="29"/>
        <v>0</v>
      </c>
      <c r="L53" s="209">
        <f t="shared" si="30"/>
        <v>0</v>
      </c>
      <c r="M53" s="209">
        <f t="shared" si="31"/>
        <v>0</v>
      </c>
      <c r="N53" s="209">
        <f t="shared" si="32"/>
        <v>0</v>
      </c>
      <c r="O53" s="209">
        <f t="shared" si="33"/>
        <v>0</v>
      </c>
      <c r="P53" s="209">
        <f t="shared" si="34"/>
        <v>0</v>
      </c>
      <c r="Q53" s="209">
        <f t="shared" si="35"/>
        <v>0</v>
      </c>
      <c r="R53" s="140">
        <f t="shared" si="36"/>
        <v>0</v>
      </c>
      <c r="S53" s="79">
        <f t="shared" si="37"/>
        <v>0</v>
      </c>
      <c r="T53" s="79">
        <f t="shared" si="38"/>
        <v>0</v>
      </c>
      <c r="U53" s="140">
        <f t="shared" si="39"/>
        <v>0</v>
      </c>
      <c r="V53" s="79">
        <f t="shared" si="40"/>
        <v>0</v>
      </c>
      <c r="W53" s="209">
        <f t="shared" si="41"/>
        <v>0</v>
      </c>
      <c r="X53" s="209">
        <f t="shared" si="42"/>
        <v>0</v>
      </c>
      <c r="Y53" s="209">
        <f t="shared" si="43"/>
        <v>0</v>
      </c>
      <c r="Z53" s="209">
        <f t="shared" si="44"/>
        <v>0</v>
      </c>
      <c r="AA53" s="79">
        <f t="shared" si="45"/>
        <v>0</v>
      </c>
      <c r="AB53" s="17">
        <f t="shared" si="46"/>
        <v>0</v>
      </c>
      <c r="AD53" s="25"/>
    </row>
    <row r="54" spans="1:30" s="8" customFormat="1" ht="20.100000000000001" hidden="1" customHeight="1" x14ac:dyDescent="0.3">
      <c r="A54" s="191">
        <f t="shared" si="57"/>
        <v>14</v>
      </c>
      <c r="B54" s="26" t="s">
        <v>24</v>
      </c>
      <c r="C54" s="28" t="s">
        <v>21</v>
      </c>
      <c r="D54" s="21"/>
      <c r="E54" s="84"/>
      <c r="F54" s="29">
        <f t="shared" si="23"/>
        <v>0</v>
      </c>
      <c r="G54" s="209">
        <f t="shared" si="54"/>
        <v>0</v>
      </c>
      <c r="H54" s="270">
        <f t="shared" si="26"/>
        <v>0</v>
      </c>
      <c r="I54" s="209">
        <f t="shared" si="27"/>
        <v>0</v>
      </c>
      <c r="J54" s="209">
        <f t="shared" si="28"/>
        <v>0</v>
      </c>
      <c r="K54" s="209">
        <f t="shared" si="29"/>
        <v>0</v>
      </c>
      <c r="L54" s="209">
        <f t="shared" si="30"/>
        <v>0</v>
      </c>
      <c r="M54" s="209">
        <f t="shared" si="31"/>
        <v>0</v>
      </c>
      <c r="N54" s="209">
        <f t="shared" si="32"/>
        <v>0</v>
      </c>
      <c r="O54" s="209">
        <f t="shared" si="33"/>
        <v>0</v>
      </c>
      <c r="P54" s="209">
        <f t="shared" si="34"/>
        <v>0</v>
      </c>
      <c r="Q54" s="209">
        <f t="shared" si="35"/>
        <v>0</v>
      </c>
      <c r="R54" s="140">
        <f t="shared" si="36"/>
        <v>0</v>
      </c>
      <c r="S54" s="79">
        <f t="shared" si="37"/>
        <v>0</v>
      </c>
      <c r="T54" s="79">
        <f t="shared" si="38"/>
        <v>0</v>
      </c>
      <c r="U54" s="140">
        <f t="shared" si="39"/>
        <v>0</v>
      </c>
      <c r="V54" s="79">
        <f t="shared" si="40"/>
        <v>0</v>
      </c>
      <c r="W54" s="209">
        <f t="shared" si="41"/>
        <v>0</v>
      </c>
      <c r="X54" s="209">
        <f t="shared" si="42"/>
        <v>0</v>
      </c>
      <c r="Y54" s="209">
        <f t="shared" si="43"/>
        <v>0</v>
      </c>
      <c r="Z54" s="209">
        <f t="shared" si="44"/>
        <v>0</v>
      </c>
      <c r="AA54" s="79">
        <f t="shared" si="45"/>
        <v>0</v>
      </c>
      <c r="AB54" s="17">
        <f t="shared" si="46"/>
        <v>0</v>
      </c>
      <c r="AD54" s="25"/>
    </row>
    <row r="55" spans="1:30" s="8" customFormat="1" ht="20.100000000000001" customHeight="1" x14ac:dyDescent="0.3">
      <c r="A55" s="191">
        <v>34</v>
      </c>
      <c r="B55" s="194" t="s">
        <v>170</v>
      </c>
      <c r="C55" s="195" t="s">
        <v>22</v>
      </c>
      <c r="D55" s="21"/>
      <c r="E55" s="84">
        <v>270</v>
      </c>
      <c r="F55" s="29">
        <f t="shared" si="23"/>
        <v>270</v>
      </c>
      <c r="G55" s="209">
        <f t="shared" si="54"/>
        <v>216</v>
      </c>
      <c r="H55" s="270">
        <f>(F55-G55)-20</f>
        <v>34</v>
      </c>
      <c r="I55" s="209">
        <f t="shared" si="27"/>
        <v>14.676258992805755</v>
      </c>
      <c r="J55" s="209">
        <f t="shared" si="28"/>
        <v>14.676258992805755</v>
      </c>
      <c r="K55" s="209">
        <f t="shared" si="29"/>
        <v>10.359712230215827</v>
      </c>
      <c r="L55" s="209">
        <f t="shared" si="30"/>
        <v>14.676258992805755</v>
      </c>
      <c r="M55" s="209">
        <f t="shared" si="31"/>
        <v>12.60431654676259</v>
      </c>
      <c r="N55" s="209">
        <f t="shared" si="32"/>
        <v>11.741007194244604</v>
      </c>
      <c r="O55" s="209">
        <f t="shared" si="33"/>
        <v>11.741007194244604</v>
      </c>
      <c r="P55" s="209">
        <f t="shared" si="34"/>
        <v>12.60431654676259</v>
      </c>
      <c r="Q55" s="209">
        <f>(60/1251*G55)+20</f>
        <v>30.359712230215827</v>
      </c>
      <c r="R55" s="140">
        <f t="shared" si="36"/>
        <v>11.223021582733812</v>
      </c>
      <c r="S55" s="79">
        <f t="shared" si="37"/>
        <v>10.014388489208633</v>
      </c>
      <c r="T55" s="79">
        <f t="shared" si="38"/>
        <v>8.2877697841726619</v>
      </c>
      <c r="U55" s="140">
        <f t="shared" si="39"/>
        <v>11.741007194244604</v>
      </c>
      <c r="V55" s="79">
        <f t="shared" si="40"/>
        <v>10.014388489208633</v>
      </c>
      <c r="W55" s="209">
        <f t="shared" si="41"/>
        <v>10.359712230215827</v>
      </c>
      <c r="X55" s="209">
        <f t="shared" si="42"/>
        <v>10.877697841726619</v>
      </c>
      <c r="Y55" s="209">
        <f t="shared" si="43"/>
        <v>11.741007194244604</v>
      </c>
      <c r="Z55" s="209">
        <f t="shared" si="44"/>
        <v>11.741007194244604</v>
      </c>
      <c r="AA55" s="79">
        <f t="shared" si="45"/>
        <v>6.5611510791366907</v>
      </c>
      <c r="AB55" s="17">
        <f t="shared" si="46"/>
        <v>236.00000000000006</v>
      </c>
      <c r="AD55" s="25"/>
    </row>
    <row r="56" spans="1:30" s="86" customFormat="1" ht="20.100000000000001" customHeight="1" x14ac:dyDescent="0.3">
      <c r="A56" s="192">
        <v>35</v>
      </c>
      <c r="B56" s="170" t="s">
        <v>133</v>
      </c>
      <c r="C56" s="171" t="s">
        <v>82</v>
      </c>
      <c r="D56" s="172"/>
      <c r="E56" s="172">
        <v>215</v>
      </c>
      <c r="F56" s="173">
        <f t="shared" si="23"/>
        <v>215</v>
      </c>
      <c r="G56" s="174">
        <f>F56*50%</f>
        <v>107.5</v>
      </c>
      <c r="H56" s="271">
        <f t="shared" si="26"/>
        <v>107.5</v>
      </c>
      <c r="I56" s="174">
        <f t="shared" si="27"/>
        <v>7.3041566746602715</v>
      </c>
      <c r="J56" s="174">
        <f t="shared" si="28"/>
        <v>7.3041566746602715</v>
      </c>
      <c r="K56" s="174">
        <f t="shared" si="29"/>
        <v>5.1558752997601918</v>
      </c>
      <c r="L56" s="174">
        <f t="shared" si="30"/>
        <v>7.3041566746602715</v>
      </c>
      <c r="M56" s="174">
        <f t="shared" si="31"/>
        <v>6.2729816147082333</v>
      </c>
      <c r="N56" s="174">
        <f t="shared" si="32"/>
        <v>5.8433253397282172</v>
      </c>
      <c r="O56" s="174">
        <f t="shared" si="33"/>
        <v>5.8433253397282172</v>
      </c>
      <c r="P56" s="174">
        <f t="shared" si="34"/>
        <v>6.2729816147082333</v>
      </c>
      <c r="Q56" s="174">
        <f t="shared" si="35"/>
        <v>5.1558752997601918</v>
      </c>
      <c r="R56" s="174">
        <f t="shared" si="36"/>
        <v>5.5855315747402079</v>
      </c>
      <c r="S56" s="174">
        <f t="shared" si="37"/>
        <v>4.9840127897681858</v>
      </c>
      <c r="T56" s="174">
        <f t="shared" si="38"/>
        <v>4.1247002398081536</v>
      </c>
      <c r="U56" s="174">
        <f t="shared" si="39"/>
        <v>5.8433253397282172</v>
      </c>
      <c r="V56" s="174">
        <f t="shared" si="40"/>
        <v>4.9840127897681858</v>
      </c>
      <c r="W56" s="174">
        <f t="shared" si="41"/>
        <v>5.1558752997601918</v>
      </c>
      <c r="X56" s="174">
        <f t="shared" si="42"/>
        <v>5.4136690647482011</v>
      </c>
      <c r="Y56" s="174">
        <f t="shared" si="43"/>
        <v>5.8433253397282172</v>
      </c>
      <c r="Z56" s="174">
        <f t="shared" si="44"/>
        <v>5.8433253397282172</v>
      </c>
      <c r="AA56" s="174">
        <f t="shared" si="45"/>
        <v>3.2653876898481218</v>
      </c>
      <c r="AB56" s="175">
        <f t="shared" si="46"/>
        <v>107.5</v>
      </c>
      <c r="AD56" s="87"/>
    </row>
    <row r="57" spans="1:30" s="8" customFormat="1" ht="20.100000000000001" hidden="1" customHeight="1" x14ac:dyDescent="0.3">
      <c r="A57" s="161">
        <f t="shared" si="21"/>
        <v>36</v>
      </c>
      <c r="B57" s="162" t="s">
        <v>25</v>
      </c>
      <c r="C57" s="163" t="s">
        <v>22</v>
      </c>
      <c r="D57" s="164"/>
      <c r="E57" s="128"/>
      <c r="F57" s="29">
        <f t="shared" si="23"/>
        <v>0</v>
      </c>
      <c r="G57" s="165">
        <f t="shared" si="54"/>
        <v>0</v>
      </c>
      <c r="H57" s="166">
        <f t="shared" si="26"/>
        <v>0</v>
      </c>
      <c r="I57" s="166">
        <f t="shared" si="27"/>
        <v>0</v>
      </c>
      <c r="J57" s="166">
        <f t="shared" si="28"/>
        <v>0</v>
      </c>
      <c r="K57" s="166">
        <f t="shared" si="29"/>
        <v>0</v>
      </c>
      <c r="L57" s="166">
        <f t="shared" si="30"/>
        <v>0</v>
      </c>
      <c r="M57" s="166">
        <f t="shared" si="31"/>
        <v>0</v>
      </c>
      <c r="N57" s="166">
        <f t="shared" si="32"/>
        <v>0</v>
      </c>
      <c r="O57" s="166">
        <f t="shared" si="33"/>
        <v>0</v>
      </c>
      <c r="P57" s="166">
        <f t="shared" si="34"/>
        <v>0</v>
      </c>
      <c r="Q57" s="166">
        <f t="shared" si="35"/>
        <v>0</v>
      </c>
      <c r="R57" s="167">
        <f t="shared" si="36"/>
        <v>0</v>
      </c>
      <c r="S57" s="166">
        <f t="shared" si="37"/>
        <v>0</v>
      </c>
      <c r="T57" s="166">
        <f t="shared" si="38"/>
        <v>0</v>
      </c>
      <c r="U57" s="167">
        <f t="shared" si="39"/>
        <v>0</v>
      </c>
      <c r="V57" s="166">
        <f t="shared" si="40"/>
        <v>0</v>
      </c>
      <c r="W57" s="166">
        <f t="shared" si="41"/>
        <v>0</v>
      </c>
      <c r="X57" s="166">
        <f t="shared" si="42"/>
        <v>0</v>
      </c>
      <c r="Y57" s="166">
        <f t="shared" si="43"/>
        <v>0</v>
      </c>
      <c r="Z57" s="166">
        <f t="shared" si="44"/>
        <v>0</v>
      </c>
      <c r="AA57" s="166">
        <f t="shared" si="45"/>
        <v>0</v>
      </c>
      <c r="AB57" s="168">
        <f t="shared" si="46"/>
        <v>0</v>
      </c>
      <c r="AD57" s="25"/>
    </row>
    <row r="58" spans="1:30" s="8" customFormat="1" ht="20.100000000000001" hidden="1" customHeight="1" x14ac:dyDescent="0.3">
      <c r="A58" s="144">
        <f t="shared" si="21"/>
        <v>37</v>
      </c>
      <c r="B58" s="27" t="s">
        <v>26</v>
      </c>
      <c r="C58" s="28" t="s">
        <v>22</v>
      </c>
      <c r="D58" s="21"/>
      <c r="E58" s="21"/>
      <c r="F58" s="29">
        <f t="shared" si="23"/>
        <v>0</v>
      </c>
      <c r="G58" s="80">
        <f t="shared" si="54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79">
        <f t="shared" si="29"/>
        <v>0</v>
      </c>
      <c r="L58" s="79">
        <f t="shared" si="30"/>
        <v>0</v>
      </c>
      <c r="M58" s="79">
        <f t="shared" si="31"/>
        <v>0</v>
      </c>
      <c r="N58" s="79">
        <f t="shared" si="32"/>
        <v>0</v>
      </c>
      <c r="O58" s="79">
        <f t="shared" si="33"/>
        <v>0</v>
      </c>
      <c r="P58" s="79">
        <f t="shared" si="34"/>
        <v>0</v>
      </c>
      <c r="Q58" s="79">
        <f t="shared" si="35"/>
        <v>0</v>
      </c>
      <c r="R58" s="140">
        <f t="shared" si="36"/>
        <v>0</v>
      </c>
      <c r="S58" s="79">
        <f t="shared" si="37"/>
        <v>0</v>
      </c>
      <c r="T58" s="79">
        <f t="shared" si="38"/>
        <v>0</v>
      </c>
      <c r="U58" s="140">
        <f t="shared" si="39"/>
        <v>0</v>
      </c>
      <c r="V58" s="79">
        <f t="shared" si="40"/>
        <v>0</v>
      </c>
      <c r="W58" s="79">
        <f t="shared" si="41"/>
        <v>0</v>
      </c>
      <c r="X58" s="79">
        <f t="shared" si="42"/>
        <v>0</v>
      </c>
      <c r="Y58" s="79">
        <f t="shared" si="43"/>
        <v>0</v>
      </c>
      <c r="Z58" s="79">
        <f t="shared" si="44"/>
        <v>0</v>
      </c>
      <c r="AA58" s="79">
        <f t="shared" si="45"/>
        <v>0</v>
      </c>
      <c r="AB58" s="17">
        <f t="shared" si="46"/>
        <v>0</v>
      </c>
      <c r="AD58" s="25"/>
    </row>
    <row r="59" spans="1:30" x14ac:dyDescent="0.3">
      <c r="F59" s="24"/>
      <c r="G59" s="24"/>
      <c r="H59" s="24"/>
      <c r="I59" s="24"/>
      <c r="T59" s="77"/>
      <c r="U59" s="77"/>
      <c r="V59" s="77"/>
      <c r="Y59" s="77"/>
      <c r="Z59" s="77"/>
      <c r="AA59" s="77"/>
    </row>
    <row r="60" spans="1:30" x14ac:dyDescent="0.3">
      <c r="F60" s="24"/>
      <c r="G60" s="24"/>
      <c r="H60" s="24"/>
      <c r="I60" s="24"/>
      <c r="T60" s="77"/>
      <c r="U60" s="77"/>
      <c r="V60" s="77"/>
      <c r="X60" s="75" t="s">
        <v>208</v>
      </c>
      <c r="Y60" s="77"/>
      <c r="Z60" s="77"/>
      <c r="AA60" s="77"/>
    </row>
    <row r="61" spans="1:30" x14ac:dyDescent="0.3">
      <c r="A61" s="204"/>
      <c r="B61" s="263" t="s">
        <v>149</v>
      </c>
      <c r="C61" s="263"/>
      <c r="D61" s="263"/>
      <c r="E61" s="263"/>
      <c r="H61" s="204" t="s">
        <v>146</v>
      </c>
      <c r="I61" s="206"/>
      <c r="J61" s="24"/>
      <c r="Q61" s="76" t="s">
        <v>145</v>
      </c>
      <c r="T61" s="75"/>
      <c r="U61" s="75"/>
      <c r="V61" s="75"/>
      <c r="X61" s="75"/>
      <c r="Y61" s="75"/>
      <c r="Z61" s="75"/>
      <c r="AA61" s="75"/>
    </row>
    <row r="62" spans="1:30" x14ac:dyDescent="0.3">
      <c r="A62" s="204"/>
      <c r="B62" s="254" t="s">
        <v>147</v>
      </c>
      <c r="C62" s="254"/>
      <c r="D62" s="254"/>
      <c r="E62" s="254"/>
      <c r="H62" s="206" t="s">
        <v>144</v>
      </c>
      <c r="I62" s="204"/>
      <c r="J62" s="6"/>
      <c r="Q62" s="76" t="s">
        <v>143</v>
      </c>
      <c r="U62" s="6"/>
      <c r="V62" s="6"/>
      <c r="X62" s="204" t="s">
        <v>142</v>
      </c>
      <c r="Y62" s="6"/>
      <c r="Z62" s="6"/>
      <c r="AA62" s="6"/>
      <c r="AB62" s="6"/>
    </row>
    <row r="63" spans="1:30" x14ac:dyDescent="0.3">
      <c r="A63" s="204"/>
      <c r="B63" s="204"/>
      <c r="C63" s="204"/>
      <c r="D63" s="204"/>
      <c r="E63" s="204"/>
      <c r="H63" s="206"/>
      <c r="I63" s="204"/>
      <c r="J63" s="6"/>
      <c r="Q63" s="76"/>
      <c r="U63" s="6"/>
      <c r="V63" s="6"/>
      <c r="X63" s="204"/>
      <c r="Y63" s="6"/>
      <c r="Z63" s="6"/>
      <c r="AA63" s="6"/>
      <c r="AB63" s="6"/>
    </row>
    <row r="64" spans="1:30" x14ac:dyDescent="0.3">
      <c r="A64" s="204"/>
      <c r="B64" s="254"/>
      <c r="C64" s="254"/>
      <c r="D64" s="254"/>
      <c r="E64" s="254"/>
      <c r="I64" s="204"/>
      <c r="J64" s="6"/>
      <c r="U64" s="3"/>
      <c r="V64" s="3"/>
      <c r="X64" s="75"/>
    </row>
    <row r="65" spans="1:28" x14ac:dyDescent="0.3">
      <c r="B65" s="3"/>
      <c r="C65" s="3"/>
      <c r="D65" s="3"/>
      <c r="E65" s="3"/>
      <c r="I65" s="75"/>
      <c r="J65" s="3"/>
      <c r="Q65" s="75"/>
      <c r="U65" s="3"/>
      <c r="V65" s="3"/>
      <c r="X65" s="75"/>
    </row>
    <row r="66" spans="1:28" x14ac:dyDescent="0.3">
      <c r="B66" s="255" t="s">
        <v>141</v>
      </c>
      <c r="C66" s="255"/>
      <c r="D66" s="255"/>
      <c r="E66" s="255"/>
      <c r="H66" s="205" t="s">
        <v>140</v>
      </c>
      <c r="I66" s="205"/>
      <c r="J66" s="74"/>
      <c r="Q66" s="205" t="s">
        <v>139</v>
      </c>
      <c r="U66" s="74"/>
      <c r="V66" s="74"/>
      <c r="X66" s="205" t="s">
        <v>138</v>
      </c>
      <c r="Y66" s="74"/>
      <c r="Z66" s="74"/>
      <c r="AA66" s="74"/>
      <c r="AB66" s="6"/>
    </row>
    <row r="67" spans="1:28" x14ac:dyDescent="0.3">
      <c r="B67" s="254" t="s">
        <v>137</v>
      </c>
      <c r="C67" s="254"/>
      <c r="D67" s="254"/>
      <c r="E67" s="254"/>
      <c r="H67" s="204" t="s">
        <v>136</v>
      </c>
      <c r="I67" s="204"/>
      <c r="J67" s="6"/>
      <c r="K67" s="6"/>
      <c r="M67" s="6"/>
      <c r="N67" s="6"/>
      <c r="O67" s="6"/>
      <c r="Q67" s="204" t="s">
        <v>135</v>
      </c>
      <c r="R67" s="6"/>
      <c r="S67" s="6"/>
      <c r="U67" s="6"/>
      <c r="V67" s="6"/>
      <c r="X67" s="204" t="s">
        <v>134</v>
      </c>
      <c r="Y67" s="6"/>
      <c r="Z67" s="6"/>
      <c r="AA67" s="6"/>
      <c r="AB67" s="6"/>
    </row>
    <row r="70" spans="1:28" x14ac:dyDescent="0.3">
      <c r="V70" s="75" t="s">
        <v>218</v>
      </c>
    </row>
    <row r="72" spans="1:28" x14ac:dyDescent="0.3">
      <c r="A72" s="204"/>
      <c r="B72" s="204"/>
      <c r="C72" s="24"/>
      <c r="D72" s="24"/>
      <c r="E72" s="204" t="s">
        <v>146</v>
      </c>
      <c r="I72" s="206"/>
      <c r="J72" s="24"/>
      <c r="T72" s="75"/>
      <c r="U72" s="75"/>
      <c r="V72" s="76" t="s">
        <v>145</v>
      </c>
      <c r="Y72" s="75"/>
      <c r="Z72" s="75"/>
    </row>
    <row r="73" spans="1:28" x14ac:dyDescent="0.3">
      <c r="A73" s="204"/>
      <c r="B73" s="204"/>
      <c r="C73" s="6"/>
      <c r="D73" s="6"/>
      <c r="E73" s="206" t="s">
        <v>144</v>
      </c>
      <c r="I73" s="204"/>
      <c r="J73" s="6"/>
      <c r="U73" s="6"/>
      <c r="V73" s="76" t="s">
        <v>143</v>
      </c>
      <c r="Y73" s="6"/>
      <c r="Z73" s="6"/>
    </row>
    <row r="74" spans="1:28" x14ac:dyDescent="0.3">
      <c r="A74" s="204"/>
      <c r="B74" s="204"/>
      <c r="C74" s="204"/>
      <c r="D74" s="204"/>
      <c r="E74" s="206"/>
      <c r="I74" s="204"/>
      <c r="J74" s="6"/>
      <c r="U74" s="6"/>
      <c r="V74" s="76"/>
      <c r="Y74" s="6"/>
      <c r="Z74" s="6"/>
    </row>
    <row r="75" spans="1:28" x14ac:dyDescent="0.3">
      <c r="A75" s="204"/>
      <c r="B75" s="204"/>
      <c r="C75" s="6"/>
      <c r="D75" s="6"/>
      <c r="I75" s="204"/>
      <c r="J75" s="6"/>
      <c r="U75" s="3"/>
    </row>
    <row r="76" spans="1:28" x14ac:dyDescent="0.3">
      <c r="A76" s="204"/>
      <c r="B76" s="204"/>
      <c r="C76" s="3"/>
      <c r="D76" s="3"/>
      <c r="I76" s="75"/>
      <c r="J76" s="3"/>
      <c r="U76" s="3"/>
      <c r="V76" s="75"/>
    </row>
    <row r="77" spans="1:28" x14ac:dyDescent="0.3">
      <c r="A77" s="204"/>
      <c r="B77" s="204"/>
      <c r="C77" s="74"/>
      <c r="D77" s="74"/>
      <c r="E77" s="205" t="s">
        <v>140</v>
      </c>
      <c r="I77" s="205"/>
      <c r="J77" s="74"/>
      <c r="U77" s="74"/>
      <c r="V77" s="205" t="s">
        <v>216</v>
      </c>
      <c r="Y77" s="74"/>
      <c r="Z77" s="74"/>
    </row>
    <row r="78" spans="1:28" x14ac:dyDescent="0.3">
      <c r="A78" s="204"/>
      <c r="B78" s="204"/>
      <c r="C78" s="6"/>
      <c r="D78" s="6"/>
      <c r="E78" s="204" t="s">
        <v>136</v>
      </c>
      <c r="I78" s="204"/>
      <c r="J78" s="6"/>
      <c r="K78" s="6"/>
      <c r="M78" s="6"/>
      <c r="N78" s="6"/>
      <c r="O78" s="6"/>
      <c r="R78" s="6"/>
      <c r="S78" s="6"/>
      <c r="U78" s="6"/>
      <c r="V78" s="204" t="s">
        <v>217</v>
      </c>
      <c r="Y78" s="6"/>
      <c r="Z78" s="6"/>
    </row>
    <row r="79" spans="1:28" x14ac:dyDescent="0.3">
      <c r="A79" s="204"/>
      <c r="B79" s="204"/>
    </row>
  </sheetData>
  <mergeCells count="11">
    <mergeCell ref="A7:B7"/>
    <mergeCell ref="A1:AB1"/>
    <mergeCell ref="A2:AB2"/>
    <mergeCell ref="A3:AB3"/>
    <mergeCell ref="A4:B4"/>
    <mergeCell ref="D6:F6"/>
    <mergeCell ref="B61:E61"/>
    <mergeCell ref="B62:E62"/>
    <mergeCell ref="B64:E64"/>
    <mergeCell ref="B66:E66"/>
    <mergeCell ref="B67:E67"/>
  </mergeCells>
  <printOptions horizontalCentered="1"/>
  <pageMargins left="7.874015748031496E-2" right="7.874015748031496E-2" top="0.31496062992125984" bottom="0.19685039370078741" header="0" footer="0"/>
  <pageSetup paperSize="256" scale="52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7"/>
  <sheetViews>
    <sheetView view="pageBreakPreview" zoomScale="55" zoomScaleSheetLayoutView="55" workbookViewId="0">
      <selection activeCell="A3" sqref="A3:AB3"/>
    </sheetView>
  </sheetViews>
  <sheetFormatPr defaultRowHeight="15.6" x14ac:dyDescent="0.3"/>
  <cols>
    <col min="1" max="1" width="6" style="196" customWidth="1"/>
    <col min="2" max="2" width="52.21875" style="2" customWidth="1"/>
    <col min="3" max="3" width="10.44140625" style="2" customWidth="1"/>
    <col min="4" max="6" width="10.109375" style="2" customWidth="1"/>
    <col min="7" max="7" width="8.88671875" style="2" customWidth="1"/>
    <col min="8" max="22" width="8.33203125" style="2" customWidth="1"/>
    <col min="23" max="27" width="8.33203125" style="3" customWidth="1"/>
    <col min="28" max="28" width="15.6640625" style="3" customWidth="1"/>
  </cols>
  <sheetData>
    <row r="1" spans="1:34" ht="22.8" x14ac:dyDescent="0.4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34" ht="22.8" x14ac:dyDescent="0.4">
      <c r="A2" s="264" t="s">
        <v>215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</row>
    <row r="3" spans="1:34" ht="22.8" x14ac:dyDescent="0.4">
      <c r="A3" s="264" t="s">
        <v>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</row>
    <row r="4" spans="1:34" x14ac:dyDescent="0.3">
      <c r="A4" s="257" t="s">
        <v>12</v>
      </c>
      <c r="B4" s="2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1"/>
      <c r="U4" s="11"/>
      <c r="V4" s="11"/>
      <c r="W4" s="12"/>
      <c r="X4" s="12"/>
      <c r="Y4" s="12"/>
      <c r="Z4" s="12"/>
      <c r="AA4" s="12"/>
      <c r="AB4" s="12"/>
    </row>
    <row r="5" spans="1:34" x14ac:dyDescent="0.3">
      <c r="A5" s="189"/>
      <c r="B5" s="189"/>
      <c r="C5" s="187"/>
      <c r="D5" s="183"/>
      <c r="E5" s="184"/>
      <c r="F5" s="185"/>
      <c r="G5" s="186"/>
      <c r="H5" s="176"/>
      <c r="I5" s="177">
        <v>1</v>
      </c>
      <c r="J5" s="177">
        <v>2</v>
      </c>
      <c r="K5" s="177">
        <v>3</v>
      </c>
      <c r="L5" s="177">
        <v>4</v>
      </c>
      <c r="M5" s="177">
        <v>5</v>
      </c>
      <c r="N5" s="177">
        <v>6</v>
      </c>
      <c r="O5" s="177">
        <v>7</v>
      </c>
      <c r="P5" s="177">
        <v>8</v>
      </c>
      <c r="Q5" s="177">
        <v>9</v>
      </c>
      <c r="R5" s="177">
        <v>10</v>
      </c>
      <c r="S5" s="177">
        <v>11</v>
      </c>
      <c r="T5" s="178">
        <v>12</v>
      </c>
      <c r="U5" s="177">
        <v>13</v>
      </c>
      <c r="V5" s="177">
        <v>14</v>
      </c>
      <c r="W5" s="179">
        <v>15</v>
      </c>
      <c r="X5" s="179">
        <v>16</v>
      </c>
      <c r="Y5" s="179">
        <v>17</v>
      </c>
      <c r="Z5" s="179">
        <v>18</v>
      </c>
      <c r="AA5" s="179">
        <v>19</v>
      </c>
      <c r="AB5" s="181"/>
    </row>
    <row r="6" spans="1:34" s="7" customFormat="1" ht="103.2" customHeight="1" x14ac:dyDescent="0.3">
      <c r="A6" s="182" t="s">
        <v>0</v>
      </c>
      <c r="B6" s="188" t="s">
        <v>1</v>
      </c>
      <c r="C6" s="182" t="s">
        <v>2</v>
      </c>
      <c r="D6" s="265" t="s">
        <v>154</v>
      </c>
      <c r="E6" s="266"/>
      <c r="F6" s="267"/>
      <c r="G6" s="142" t="s">
        <v>151</v>
      </c>
      <c r="H6" s="122" t="s">
        <v>150</v>
      </c>
      <c r="I6" s="122" t="s">
        <v>184</v>
      </c>
      <c r="J6" s="122" t="s">
        <v>185</v>
      </c>
      <c r="K6" s="122" t="s">
        <v>186</v>
      </c>
      <c r="L6" s="122" t="s">
        <v>187</v>
      </c>
      <c r="M6" s="122" t="s">
        <v>188</v>
      </c>
      <c r="N6" s="122" t="s">
        <v>189</v>
      </c>
      <c r="O6" s="122" t="s">
        <v>190</v>
      </c>
      <c r="P6" s="122" t="s">
        <v>191</v>
      </c>
      <c r="Q6" s="122" t="s">
        <v>192</v>
      </c>
      <c r="R6" s="138" t="s">
        <v>193</v>
      </c>
      <c r="S6" s="122" t="s">
        <v>194</v>
      </c>
      <c r="T6" s="122" t="s">
        <v>195</v>
      </c>
      <c r="U6" s="138" t="s">
        <v>196</v>
      </c>
      <c r="V6" s="122" t="s">
        <v>197</v>
      </c>
      <c r="W6" s="122" t="s">
        <v>198</v>
      </c>
      <c r="X6" s="122" t="s">
        <v>199</v>
      </c>
      <c r="Y6" s="122" t="s">
        <v>200</v>
      </c>
      <c r="Z6" s="122" t="s">
        <v>201</v>
      </c>
      <c r="AA6" s="122" t="s">
        <v>202</v>
      </c>
      <c r="AB6" s="180" t="s">
        <v>17</v>
      </c>
    </row>
    <row r="7" spans="1:34" s="9" customFormat="1" x14ac:dyDescent="0.3">
      <c r="A7" s="261" t="s">
        <v>16</v>
      </c>
      <c r="B7" s="262"/>
      <c r="C7" s="136"/>
      <c r="D7" s="13">
        <v>2018</v>
      </c>
      <c r="E7" s="13">
        <v>2017</v>
      </c>
      <c r="F7" s="13" t="s">
        <v>15</v>
      </c>
      <c r="G7" s="143"/>
      <c r="H7" s="120" t="s">
        <v>204</v>
      </c>
      <c r="I7" s="120">
        <v>85</v>
      </c>
      <c r="J7" s="120">
        <v>85</v>
      </c>
      <c r="K7" s="120">
        <v>60</v>
      </c>
      <c r="L7" s="120">
        <v>85</v>
      </c>
      <c r="M7" s="120">
        <v>73</v>
      </c>
      <c r="N7" s="120">
        <v>68</v>
      </c>
      <c r="O7" s="120">
        <v>68</v>
      </c>
      <c r="P7" s="120">
        <v>73</v>
      </c>
      <c r="Q7" s="120">
        <v>60</v>
      </c>
      <c r="R7" s="139">
        <v>65</v>
      </c>
      <c r="S7" s="120">
        <v>58</v>
      </c>
      <c r="T7" s="120">
        <v>48</v>
      </c>
      <c r="U7" s="139">
        <v>68</v>
      </c>
      <c r="V7" s="120">
        <v>58</v>
      </c>
      <c r="W7" s="120">
        <v>60</v>
      </c>
      <c r="X7" s="120">
        <v>63</v>
      </c>
      <c r="Y7" s="120">
        <v>68</v>
      </c>
      <c r="Z7" s="120">
        <v>68</v>
      </c>
      <c r="AA7" s="120">
        <v>38</v>
      </c>
      <c r="AB7" s="15">
        <f t="shared" ref="AB7:AB16" si="0">SUM(I7:AA7)</f>
        <v>1251</v>
      </c>
      <c r="AC7" s="10"/>
    </row>
    <row r="8" spans="1:34" s="126" customFormat="1" ht="20.100000000000001" customHeight="1" x14ac:dyDescent="0.3">
      <c r="A8" s="190">
        <v>1</v>
      </c>
      <c r="B8" s="134" t="s">
        <v>153</v>
      </c>
      <c r="C8" s="135" t="s">
        <v>9</v>
      </c>
      <c r="D8" s="16">
        <v>120</v>
      </c>
      <c r="E8" s="128"/>
      <c r="F8" s="29">
        <f>D8+E8</f>
        <v>120</v>
      </c>
      <c r="G8" s="80">
        <f>F8*80%</f>
        <v>96</v>
      </c>
      <c r="H8" s="208">
        <f>(F8-G8)-6</f>
        <v>18</v>
      </c>
      <c r="I8" s="79">
        <f t="shared" ref="I8:I16" si="1">85/1251*G8</f>
        <v>6.522781774580336</v>
      </c>
      <c r="J8" s="79">
        <f t="shared" ref="J8:J16" si="2">85/1251*G8</f>
        <v>6.522781774580336</v>
      </c>
      <c r="K8" s="79">
        <f t="shared" ref="K8:K16" si="3">60/1251*G8</f>
        <v>4.6043165467625897</v>
      </c>
      <c r="L8" s="79">
        <f t="shared" ref="L8:L16" si="4">85/1251*G8</f>
        <v>6.522781774580336</v>
      </c>
      <c r="M8" s="79">
        <f t="shared" ref="M8:M16" si="5">73/1251*G8</f>
        <v>5.6019184652278184</v>
      </c>
      <c r="N8" s="79">
        <f t="shared" ref="N8:N16" si="6">68/1251*G8</f>
        <v>5.2182254196642681</v>
      </c>
      <c r="O8" s="79">
        <f t="shared" ref="O8:O16" si="7">68/1251*G8</f>
        <v>5.2182254196642681</v>
      </c>
      <c r="P8" s="79">
        <f t="shared" ref="P8:P16" si="8">73/1251*G8</f>
        <v>5.6019184652278184</v>
      </c>
      <c r="Q8" s="79">
        <f t="shared" ref="Q8:Q16" si="9">60/1251*G8</f>
        <v>4.6043165467625897</v>
      </c>
      <c r="R8" s="140">
        <f t="shared" ref="R8:R13" si="10">65/1251*G8</f>
        <v>4.9880095923261392</v>
      </c>
      <c r="S8" s="79">
        <f t="shared" ref="S8:S16" si="11">58/1251*G8</f>
        <v>4.4508393285371701</v>
      </c>
      <c r="T8" s="79">
        <f t="shared" ref="T8:T16" si="12">48/1251*G8</f>
        <v>3.6834532374100717</v>
      </c>
      <c r="U8" s="140">
        <f t="shared" ref="U8:U16" si="13">68/1251*G8</f>
        <v>5.2182254196642681</v>
      </c>
      <c r="V8" s="79">
        <f t="shared" ref="V8:V16" si="14">58/1251*G8</f>
        <v>4.4508393285371701</v>
      </c>
      <c r="W8" s="79">
        <f t="shared" ref="W8:W16" si="15">60/1251*G8</f>
        <v>4.6043165467625897</v>
      </c>
      <c r="X8" s="79">
        <f t="shared" ref="X8:X16" si="16">63/1251*G8</f>
        <v>4.8345323741007196</v>
      </c>
      <c r="Y8" s="79">
        <f t="shared" ref="Y8:Y16" si="17">68/1251*G8</f>
        <v>5.2182254196642681</v>
      </c>
      <c r="Z8" s="208">
        <f>(68/1251*G8)+6</f>
        <v>11.218225419664268</v>
      </c>
      <c r="AA8" s="79">
        <f t="shared" ref="AA8:AA16" si="18">38/1251*G8</f>
        <v>2.9160671462829737</v>
      </c>
      <c r="AB8" s="129">
        <f t="shared" si="0"/>
        <v>101.99999999999997</v>
      </c>
      <c r="AC8" s="125"/>
      <c r="AD8" s="125"/>
    </row>
    <row r="9" spans="1:34" s="126" customFormat="1" ht="20.100000000000001" customHeight="1" x14ac:dyDescent="0.3">
      <c r="A9" s="191">
        <f>1+A8</f>
        <v>2</v>
      </c>
      <c r="B9" s="18" t="s">
        <v>3</v>
      </c>
      <c r="C9" s="19" t="s">
        <v>9</v>
      </c>
      <c r="D9" s="20">
        <v>480</v>
      </c>
      <c r="E9" s="84"/>
      <c r="F9" s="29">
        <f t="shared" ref="F9:F10" si="19">D9+E9</f>
        <v>480</v>
      </c>
      <c r="G9" s="80">
        <f>F9*80%</f>
        <v>384</v>
      </c>
      <c r="H9" s="208">
        <f>(F9-G9)-6</f>
        <v>90</v>
      </c>
      <c r="I9" s="79">
        <f t="shared" si="1"/>
        <v>26.091127098321344</v>
      </c>
      <c r="J9" s="79">
        <f t="shared" si="2"/>
        <v>26.091127098321344</v>
      </c>
      <c r="K9" s="79">
        <f t="shared" si="3"/>
        <v>18.417266187050359</v>
      </c>
      <c r="L9" s="79">
        <f t="shared" si="4"/>
        <v>26.091127098321344</v>
      </c>
      <c r="M9" s="79">
        <f t="shared" si="5"/>
        <v>22.407673860911274</v>
      </c>
      <c r="N9" s="79">
        <f t="shared" si="6"/>
        <v>20.872901678657072</v>
      </c>
      <c r="O9" s="208">
        <f>(68/1251*G9)+6</f>
        <v>26.872901678657072</v>
      </c>
      <c r="P9" s="79">
        <f t="shared" si="8"/>
        <v>22.407673860911274</v>
      </c>
      <c r="Q9" s="79">
        <f t="shared" si="9"/>
        <v>18.417266187050359</v>
      </c>
      <c r="R9" s="208">
        <f>(65/1251*G9)</f>
        <v>19.952038369304557</v>
      </c>
      <c r="S9" s="79">
        <f t="shared" si="11"/>
        <v>17.803357314148681</v>
      </c>
      <c r="T9" s="79">
        <f t="shared" si="12"/>
        <v>14.733812949640287</v>
      </c>
      <c r="U9" s="140">
        <f t="shared" si="13"/>
        <v>20.872901678657072</v>
      </c>
      <c r="V9" s="79">
        <f t="shared" si="14"/>
        <v>17.803357314148681</v>
      </c>
      <c r="W9" s="79">
        <f t="shared" si="15"/>
        <v>18.417266187050359</v>
      </c>
      <c r="X9" s="79">
        <f t="shared" si="16"/>
        <v>19.338129496402878</v>
      </c>
      <c r="Y9" s="79">
        <f t="shared" si="17"/>
        <v>20.872901678657072</v>
      </c>
      <c r="Z9" s="79">
        <f t="shared" ref="Z9:Z16" si="20">68/1251*G9</f>
        <v>20.872901678657072</v>
      </c>
      <c r="AA9" s="79">
        <f t="shared" si="18"/>
        <v>11.664268585131895</v>
      </c>
      <c r="AB9" s="129">
        <f t="shared" si="0"/>
        <v>389.99999999999989</v>
      </c>
      <c r="AD9" s="125"/>
    </row>
    <row r="10" spans="1:34" s="126" customFormat="1" ht="20.100000000000001" customHeight="1" x14ac:dyDescent="0.3">
      <c r="A10" s="191">
        <f>1+A9</f>
        <v>3</v>
      </c>
      <c r="B10" s="18" t="s">
        <v>4</v>
      </c>
      <c r="C10" s="19" t="s">
        <v>9</v>
      </c>
      <c r="D10" s="20">
        <v>240</v>
      </c>
      <c r="E10" s="84"/>
      <c r="F10" s="29">
        <f t="shared" si="19"/>
        <v>240</v>
      </c>
      <c r="G10" s="80">
        <f>F10*80%</f>
        <v>192</v>
      </c>
      <c r="H10" s="208">
        <f>(F10-G10)-12</f>
        <v>36</v>
      </c>
      <c r="I10" s="79">
        <f t="shared" si="1"/>
        <v>13.045563549160672</v>
      </c>
      <c r="J10" s="79">
        <f t="shared" si="2"/>
        <v>13.045563549160672</v>
      </c>
      <c r="K10" s="79">
        <f t="shared" si="3"/>
        <v>9.2086330935251794</v>
      </c>
      <c r="L10" s="79">
        <f t="shared" si="4"/>
        <v>13.045563549160672</v>
      </c>
      <c r="M10" s="79">
        <f t="shared" si="5"/>
        <v>11.203836930455637</v>
      </c>
      <c r="N10" s="79">
        <f t="shared" si="6"/>
        <v>10.436450839328536</v>
      </c>
      <c r="O10" s="208">
        <f>(68/1251*G10)+12</f>
        <v>22.436450839328536</v>
      </c>
      <c r="P10" s="79">
        <f t="shared" si="8"/>
        <v>11.203836930455637</v>
      </c>
      <c r="Q10" s="79">
        <f t="shared" si="9"/>
        <v>9.2086330935251794</v>
      </c>
      <c r="R10" s="140">
        <f t="shared" si="10"/>
        <v>9.9760191846522783</v>
      </c>
      <c r="S10" s="79">
        <f t="shared" si="11"/>
        <v>8.9016786570743403</v>
      </c>
      <c r="T10" s="79">
        <f t="shared" si="12"/>
        <v>7.3669064748201434</v>
      </c>
      <c r="U10" s="140">
        <f t="shared" si="13"/>
        <v>10.436450839328536</v>
      </c>
      <c r="V10" s="79">
        <f t="shared" si="14"/>
        <v>8.9016786570743403</v>
      </c>
      <c r="W10" s="79">
        <f t="shared" si="15"/>
        <v>9.2086330935251794</v>
      </c>
      <c r="X10" s="79">
        <f t="shared" si="16"/>
        <v>9.6690647482014391</v>
      </c>
      <c r="Y10" s="79">
        <f t="shared" si="17"/>
        <v>10.436450839328536</v>
      </c>
      <c r="Z10" s="79">
        <f t="shared" si="20"/>
        <v>10.436450839328536</v>
      </c>
      <c r="AA10" s="79">
        <f t="shared" si="18"/>
        <v>5.8321342925659474</v>
      </c>
      <c r="AB10" s="129">
        <f t="shared" si="0"/>
        <v>203.99999999999994</v>
      </c>
      <c r="AD10" s="125"/>
    </row>
    <row r="11" spans="1:34" s="126" customFormat="1" ht="20.100000000000001" customHeight="1" x14ac:dyDescent="0.3">
      <c r="A11" s="191">
        <f t="shared" ref="A11:A58" si="21">1+A10</f>
        <v>4</v>
      </c>
      <c r="B11" s="18" t="s">
        <v>5</v>
      </c>
      <c r="C11" s="19" t="s">
        <v>9</v>
      </c>
      <c r="D11" s="20">
        <v>300</v>
      </c>
      <c r="E11" s="21">
        <v>146</v>
      </c>
      <c r="F11" s="29">
        <f>D11+E11</f>
        <v>446</v>
      </c>
      <c r="G11" s="80">
        <f>F11*80%</f>
        <v>356.8</v>
      </c>
      <c r="H11" s="208">
        <f>(F11-G11)-30-10-8</f>
        <v>41.199999999999989</v>
      </c>
      <c r="I11" s="79">
        <f t="shared" si="1"/>
        <v>24.243005595523581</v>
      </c>
      <c r="J11" s="79">
        <f t="shared" si="2"/>
        <v>24.243005595523581</v>
      </c>
      <c r="K11" s="79">
        <f t="shared" si="3"/>
        <v>17.112709832134293</v>
      </c>
      <c r="L11" s="79">
        <f t="shared" si="4"/>
        <v>24.243005595523581</v>
      </c>
      <c r="M11" s="79">
        <f t="shared" si="5"/>
        <v>20.820463629096725</v>
      </c>
      <c r="N11" s="79">
        <f t="shared" si="6"/>
        <v>19.394404476418863</v>
      </c>
      <c r="O11" s="79">
        <f t="shared" si="7"/>
        <v>19.394404476418863</v>
      </c>
      <c r="P11" s="79">
        <f t="shared" si="8"/>
        <v>20.820463629096725</v>
      </c>
      <c r="Q11" s="79">
        <f t="shared" si="9"/>
        <v>17.112709832134293</v>
      </c>
      <c r="R11" s="208">
        <f>(65/1251*G11)+8</f>
        <v>26.538768984812151</v>
      </c>
      <c r="S11" s="79">
        <f t="shared" si="11"/>
        <v>16.54228617106315</v>
      </c>
      <c r="T11" s="79">
        <f t="shared" si="12"/>
        <v>13.690167865707433</v>
      </c>
      <c r="U11" s="140">
        <f t="shared" si="13"/>
        <v>19.394404476418863</v>
      </c>
      <c r="V11" s="79">
        <f t="shared" si="14"/>
        <v>16.54228617106315</v>
      </c>
      <c r="W11" s="79">
        <f t="shared" si="15"/>
        <v>17.112709832134293</v>
      </c>
      <c r="X11" s="79">
        <f t="shared" si="16"/>
        <v>17.968345323741008</v>
      </c>
      <c r="Y11" s="208">
        <f>(68/1251*G11)+10</f>
        <v>29.394404476418863</v>
      </c>
      <c r="Z11" s="208">
        <f>(68/1251*G11)+30</f>
        <v>49.394404476418863</v>
      </c>
      <c r="AA11" s="79">
        <f t="shared" si="18"/>
        <v>10.838049560351719</v>
      </c>
      <c r="AB11" s="129">
        <f t="shared" si="0"/>
        <v>404.79999999999995</v>
      </c>
      <c r="AD11" s="125"/>
    </row>
    <row r="12" spans="1:34" s="8" customFormat="1" ht="20.100000000000001" customHeight="1" x14ac:dyDescent="0.3">
      <c r="A12" s="190">
        <v>5</v>
      </c>
      <c r="B12" s="18" t="s">
        <v>7</v>
      </c>
      <c r="C12" s="19" t="s">
        <v>9</v>
      </c>
      <c r="D12" s="20">
        <v>20</v>
      </c>
      <c r="E12" s="84">
        <v>91</v>
      </c>
      <c r="F12" s="29">
        <f>D12+E12</f>
        <v>111</v>
      </c>
      <c r="G12" s="80">
        <f>F12*80%</f>
        <v>88.800000000000011</v>
      </c>
      <c r="H12" s="208">
        <f>(F12-G12)-3-9</f>
        <v>10.199999999999989</v>
      </c>
      <c r="I12" s="79">
        <f t="shared" si="1"/>
        <v>6.0335731414868112</v>
      </c>
      <c r="J12" s="79">
        <f t="shared" si="2"/>
        <v>6.0335731414868112</v>
      </c>
      <c r="K12" s="79">
        <f t="shared" si="3"/>
        <v>4.2589928057553958</v>
      </c>
      <c r="L12" s="79">
        <f t="shared" si="4"/>
        <v>6.0335731414868112</v>
      </c>
      <c r="M12" s="79">
        <f t="shared" si="5"/>
        <v>5.1817745803357322</v>
      </c>
      <c r="N12" s="79">
        <f t="shared" si="6"/>
        <v>4.8268585131894488</v>
      </c>
      <c r="O12" s="79">
        <f t="shared" si="7"/>
        <v>4.8268585131894488</v>
      </c>
      <c r="P12" s="79">
        <f t="shared" si="8"/>
        <v>5.1817745803357322</v>
      </c>
      <c r="Q12" s="79">
        <f t="shared" si="9"/>
        <v>4.2589928057553958</v>
      </c>
      <c r="R12" s="208">
        <f>(65/1251*G12)+9</f>
        <v>13.613908872901678</v>
      </c>
      <c r="S12" s="79">
        <f t="shared" si="11"/>
        <v>4.1170263788968828</v>
      </c>
      <c r="T12" s="79">
        <f t="shared" si="12"/>
        <v>3.4071942446043169</v>
      </c>
      <c r="U12" s="140">
        <f t="shared" si="13"/>
        <v>4.8268585131894488</v>
      </c>
      <c r="V12" s="79">
        <f t="shared" si="14"/>
        <v>4.1170263788968828</v>
      </c>
      <c r="W12" s="79">
        <f t="shared" si="15"/>
        <v>4.2589928057553958</v>
      </c>
      <c r="X12" s="79">
        <f t="shared" si="16"/>
        <v>4.4719424460431663</v>
      </c>
      <c r="Y12" s="208">
        <f>(68/1251*G12)+3</f>
        <v>7.8268585131894488</v>
      </c>
      <c r="Z12" s="79">
        <f t="shared" si="20"/>
        <v>4.8268585131894488</v>
      </c>
      <c r="AA12" s="79">
        <f t="shared" si="18"/>
        <v>2.6973621103117509</v>
      </c>
      <c r="AB12" s="17">
        <f t="shared" si="0"/>
        <v>100.80000000000001</v>
      </c>
      <c r="AD12" s="25"/>
    </row>
    <row r="13" spans="1:34" s="8" customFormat="1" ht="20.100000000000001" customHeight="1" x14ac:dyDescent="0.3">
      <c r="A13" s="191">
        <f t="shared" ref="A13:A14" si="22">1+A12</f>
        <v>6</v>
      </c>
      <c r="B13" s="22" t="s">
        <v>74</v>
      </c>
      <c r="C13" s="23" t="s">
        <v>33</v>
      </c>
      <c r="D13" s="21"/>
      <c r="E13" s="84">
        <v>26</v>
      </c>
      <c r="F13" s="29">
        <f t="shared" ref="F13:F58" si="23">D13+E13</f>
        <v>26</v>
      </c>
      <c r="G13" s="80">
        <f>F13*100%</f>
        <v>26</v>
      </c>
      <c r="H13" s="79">
        <f t="shared" ref="H13" si="24">F13-G13</f>
        <v>0</v>
      </c>
      <c r="I13" s="79">
        <f t="shared" si="1"/>
        <v>1.7665867306155076</v>
      </c>
      <c r="J13" s="79">
        <f t="shared" si="2"/>
        <v>1.7665867306155076</v>
      </c>
      <c r="K13" s="79">
        <f t="shared" si="3"/>
        <v>1.2470023980815348</v>
      </c>
      <c r="L13" s="79">
        <f t="shared" si="4"/>
        <v>1.7665867306155076</v>
      </c>
      <c r="M13" s="79">
        <f t="shared" si="5"/>
        <v>1.5171862509992007</v>
      </c>
      <c r="N13" s="79">
        <f t="shared" si="6"/>
        <v>1.413269384492406</v>
      </c>
      <c r="O13" s="79">
        <f t="shared" si="7"/>
        <v>1.413269384492406</v>
      </c>
      <c r="P13" s="79">
        <f t="shared" si="8"/>
        <v>1.5171862509992007</v>
      </c>
      <c r="Q13" s="79">
        <f t="shared" si="9"/>
        <v>1.2470023980815348</v>
      </c>
      <c r="R13" s="140">
        <f t="shared" si="10"/>
        <v>1.3509192645883292</v>
      </c>
      <c r="S13" s="79">
        <f t="shared" si="11"/>
        <v>1.2054356514788169</v>
      </c>
      <c r="T13" s="79">
        <f t="shared" si="12"/>
        <v>0.99760191846522772</v>
      </c>
      <c r="U13" s="140">
        <f t="shared" si="13"/>
        <v>1.413269384492406</v>
      </c>
      <c r="V13" s="79">
        <f t="shared" si="14"/>
        <v>1.2054356514788169</v>
      </c>
      <c r="W13" s="79">
        <f t="shared" si="15"/>
        <v>1.2470023980815348</v>
      </c>
      <c r="X13" s="79">
        <f t="shared" si="16"/>
        <v>1.3093525179856116</v>
      </c>
      <c r="Y13" s="79">
        <f t="shared" si="17"/>
        <v>1.413269384492406</v>
      </c>
      <c r="Z13" s="79">
        <f t="shared" si="20"/>
        <v>1.413269384492406</v>
      </c>
      <c r="AA13" s="79">
        <f t="shared" si="18"/>
        <v>0.78976818545163874</v>
      </c>
      <c r="AB13" s="17">
        <f t="shared" si="0"/>
        <v>25.999999999999996</v>
      </c>
      <c r="AD13" s="25"/>
      <c r="AH13" s="8" t="s">
        <v>214</v>
      </c>
    </row>
    <row r="14" spans="1:34" s="8" customFormat="1" ht="20.100000000000001" customHeight="1" x14ac:dyDescent="0.3">
      <c r="A14" s="191">
        <f t="shared" si="22"/>
        <v>7</v>
      </c>
      <c r="B14" s="22" t="s">
        <v>94</v>
      </c>
      <c r="C14" s="23" t="s">
        <v>155</v>
      </c>
      <c r="D14" s="21"/>
      <c r="E14" s="84">
        <v>59</v>
      </c>
      <c r="F14" s="29">
        <f t="shared" si="23"/>
        <v>59</v>
      </c>
      <c r="G14" s="80">
        <f>F14*80%</f>
        <v>47.2</v>
      </c>
      <c r="H14" s="208">
        <f>(F14-G14)-6</f>
        <v>5.7999999999999972</v>
      </c>
      <c r="I14" s="79">
        <f t="shared" si="1"/>
        <v>3.2070343725019987</v>
      </c>
      <c r="J14" s="79">
        <f t="shared" si="2"/>
        <v>3.2070343725019987</v>
      </c>
      <c r="K14" s="79">
        <f t="shared" si="3"/>
        <v>2.2637889688249402</v>
      </c>
      <c r="L14" s="79">
        <f t="shared" si="4"/>
        <v>3.2070343725019987</v>
      </c>
      <c r="M14" s="79">
        <f t="shared" si="5"/>
        <v>2.7542765787370107</v>
      </c>
      <c r="N14" s="79">
        <f t="shared" si="6"/>
        <v>2.5656274980015987</v>
      </c>
      <c r="O14" s="79">
        <f t="shared" si="7"/>
        <v>2.5656274980015987</v>
      </c>
      <c r="P14" s="79">
        <f t="shared" si="8"/>
        <v>2.7542765787370107</v>
      </c>
      <c r="Q14" s="79">
        <f t="shared" si="9"/>
        <v>2.2637889688249402</v>
      </c>
      <c r="R14" s="208">
        <f>(65/1251*G14)+6</f>
        <v>8.4524380495603513</v>
      </c>
      <c r="S14" s="79">
        <f t="shared" si="11"/>
        <v>2.1883293365307757</v>
      </c>
      <c r="T14" s="79">
        <f t="shared" si="12"/>
        <v>1.8110311750599519</v>
      </c>
      <c r="U14" s="140">
        <f t="shared" si="13"/>
        <v>2.5656274980015987</v>
      </c>
      <c r="V14" s="79">
        <f t="shared" si="14"/>
        <v>2.1883293365307757</v>
      </c>
      <c r="W14" s="79">
        <f t="shared" si="15"/>
        <v>2.2637889688249402</v>
      </c>
      <c r="X14" s="79">
        <f t="shared" si="16"/>
        <v>2.3769784172661872</v>
      </c>
      <c r="Y14" s="79">
        <f t="shared" si="17"/>
        <v>2.5656274980015987</v>
      </c>
      <c r="Z14" s="79">
        <f t="shared" si="20"/>
        <v>2.5656274980015987</v>
      </c>
      <c r="AA14" s="79">
        <f t="shared" si="18"/>
        <v>1.4337330135891289</v>
      </c>
      <c r="AB14" s="17">
        <f t="shared" si="0"/>
        <v>53.2</v>
      </c>
      <c r="AD14" s="25"/>
    </row>
    <row r="15" spans="1:34" s="8" customFormat="1" ht="20.100000000000001" customHeight="1" x14ac:dyDescent="0.3">
      <c r="A15" s="191">
        <f t="shared" si="21"/>
        <v>8</v>
      </c>
      <c r="B15" s="22" t="s">
        <v>93</v>
      </c>
      <c r="C15" s="23" t="s">
        <v>155</v>
      </c>
      <c r="D15" s="21"/>
      <c r="E15" s="84">
        <v>59</v>
      </c>
      <c r="F15" s="29">
        <f t="shared" si="23"/>
        <v>59</v>
      </c>
      <c r="G15" s="80">
        <f>F15*80%</f>
        <v>47.2</v>
      </c>
      <c r="H15" s="208">
        <f>(F15-G15)-6</f>
        <v>5.7999999999999972</v>
      </c>
      <c r="I15" s="79">
        <f t="shared" si="1"/>
        <v>3.2070343725019987</v>
      </c>
      <c r="J15" s="79">
        <f t="shared" si="2"/>
        <v>3.2070343725019987</v>
      </c>
      <c r="K15" s="79">
        <f t="shared" si="3"/>
        <v>2.2637889688249402</v>
      </c>
      <c r="L15" s="79">
        <f t="shared" si="4"/>
        <v>3.2070343725019987</v>
      </c>
      <c r="M15" s="79">
        <f t="shared" si="5"/>
        <v>2.7542765787370107</v>
      </c>
      <c r="N15" s="79">
        <f t="shared" si="6"/>
        <v>2.5656274980015987</v>
      </c>
      <c r="O15" s="79">
        <f t="shared" si="7"/>
        <v>2.5656274980015987</v>
      </c>
      <c r="P15" s="79">
        <f t="shared" si="8"/>
        <v>2.7542765787370107</v>
      </c>
      <c r="Q15" s="79">
        <f t="shared" si="9"/>
        <v>2.2637889688249402</v>
      </c>
      <c r="R15" s="208">
        <f>(65/1251*G15)+6</f>
        <v>8.4524380495603513</v>
      </c>
      <c r="S15" s="79">
        <f t="shared" si="11"/>
        <v>2.1883293365307757</v>
      </c>
      <c r="T15" s="79">
        <f t="shared" si="12"/>
        <v>1.8110311750599519</v>
      </c>
      <c r="U15" s="140">
        <f t="shared" si="13"/>
        <v>2.5656274980015987</v>
      </c>
      <c r="V15" s="79">
        <f t="shared" si="14"/>
        <v>2.1883293365307757</v>
      </c>
      <c r="W15" s="79">
        <f t="shared" si="15"/>
        <v>2.2637889688249402</v>
      </c>
      <c r="X15" s="79">
        <f t="shared" si="16"/>
        <v>2.3769784172661872</v>
      </c>
      <c r="Y15" s="79">
        <f t="shared" si="17"/>
        <v>2.5656274980015987</v>
      </c>
      <c r="Z15" s="79">
        <f t="shared" si="20"/>
        <v>2.5656274980015987</v>
      </c>
      <c r="AA15" s="79">
        <f t="shared" si="18"/>
        <v>1.4337330135891289</v>
      </c>
      <c r="AB15" s="17">
        <f t="shared" si="0"/>
        <v>53.2</v>
      </c>
      <c r="AD15" s="25"/>
    </row>
    <row r="16" spans="1:34" s="8" customFormat="1" ht="20.100000000000001" customHeight="1" x14ac:dyDescent="0.3">
      <c r="A16" s="190">
        <v>9</v>
      </c>
      <c r="B16" s="22" t="s">
        <v>95</v>
      </c>
      <c r="C16" s="23" t="s">
        <v>155</v>
      </c>
      <c r="D16" s="21"/>
      <c r="E16" s="84">
        <v>209</v>
      </c>
      <c r="F16" s="29">
        <f t="shared" si="23"/>
        <v>209</v>
      </c>
      <c r="G16" s="80">
        <f>F16*80%</f>
        <v>167.20000000000002</v>
      </c>
      <c r="H16" s="208">
        <f>(F16-G16)-6</f>
        <v>35.799999999999983</v>
      </c>
      <c r="I16" s="79">
        <f t="shared" si="1"/>
        <v>11.36051159072742</v>
      </c>
      <c r="J16" s="79">
        <f t="shared" si="2"/>
        <v>11.36051159072742</v>
      </c>
      <c r="K16" s="79">
        <f t="shared" si="3"/>
        <v>8.0191846522781791</v>
      </c>
      <c r="L16" s="79">
        <f t="shared" si="4"/>
        <v>11.36051159072742</v>
      </c>
      <c r="M16" s="79">
        <f t="shared" si="5"/>
        <v>9.7566746602717842</v>
      </c>
      <c r="N16" s="79">
        <f t="shared" si="6"/>
        <v>9.0884092725819343</v>
      </c>
      <c r="O16" s="79">
        <f t="shared" si="7"/>
        <v>9.0884092725819343</v>
      </c>
      <c r="P16" s="79">
        <f t="shared" si="8"/>
        <v>9.7566746602717842</v>
      </c>
      <c r="Q16" s="79">
        <f t="shared" si="9"/>
        <v>8.0191846522781791</v>
      </c>
      <c r="R16" s="208">
        <f>(65/1251*G16)+6</f>
        <v>14.687450039968025</v>
      </c>
      <c r="S16" s="79">
        <f t="shared" si="11"/>
        <v>7.751878497202239</v>
      </c>
      <c r="T16" s="79">
        <f t="shared" si="12"/>
        <v>6.4153477218225419</v>
      </c>
      <c r="U16" s="140">
        <f t="shared" si="13"/>
        <v>9.0884092725819343</v>
      </c>
      <c r="V16" s="79">
        <f t="shared" si="14"/>
        <v>7.751878497202239</v>
      </c>
      <c r="W16" s="79">
        <f t="shared" si="15"/>
        <v>8.0191846522781791</v>
      </c>
      <c r="X16" s="79">
        <f t="shared" si="16"/>
        <v>8.4201438848920862</v>
      </c>
      <c r="Y16" s="79">
        <f t="shared" si="17"/>
        <v>9.0884092725819343</v>
      </c>
      <c r="Z16" s="79">
        <f t="shared" si="20"/>
        <v>9.0884092725819343</v>
      </c>
      <c r="AA16" s="79">
        <f t="shared" si="18"/>
        <v>5.0788169464428465</v>
      </c>
      <c r="AB16" s="17">
        <f t="shared" si="0"/>
        <v>173.20000000000005</v>
      </c>
      <c r="AD16" s="25"/>
    </row>
    <row r="17" spans="1:32" s="155" customFormat="1" ht="20.100000000000001" hidden="1" customHeight="1" x14ac:dyDescent="0.3">
      <c r="A17" s="191">
        <f t="shared" ref="A17:A18" si="25">1+A16</f>
        <v>10</v>
      </c>
      <c r="B17" s="149" t="s">
        <v>183</v>
      </c>
      <c r="C17" s="150" t="s">
        <v>181</v>
      </c>
      <c r="D17" s="151"/>
      <c r="E17" s="151"/>
      <c r="F17" s="152">
        <f t="shared" si="23"/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D17" s="156"/>
    </row>
    <row r="18" spans="1:32" s="155" customFormat="1" ht="20.100000000000001" hidden="1" customHeight="1" x14ac:dyDescent="0.3">
      <c r="A18" s="191">
        <f t="shared" si="25"/>
        <v>11</v>
      </c>
      <c r="B18" s="149" t="s">
        <v>182</v>
      </c>
      <c r="C18" s="150" t="s">
        <v>181</v>
      </c>
      <c r="D18" s="151"/>
      <c r="E18" s="151"/>
      <c r="F18" s="152">
        <f t="shared" si="23"/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4"/>
      <c r="AD18" s="156"/>
    </row>
    <row r="19" spans="1:32" s="8" customFormat="1" ht="20.100000000000001" customHeight="1" x14ac:dyDescent="0.3">
      <c r="A19" s="191">
        <v>10</v>
      </c>
      <c r="B19" s="22" t="s">
        <v>156</v>
      </c>
      <c r="C19" s="23" t="s">
        <v>10</v>
      </c>
      <c r="D19" s="21"/>
      <c r="E19" s="84">
        <v>413</v>
      </c>
      <c r="F19" s="29">
        <f t="shared" si="23"/>
        <v>413</v>
      </c>
      <c r="G19" s="80">
        <f>F19*80%</f>
        <v>330.40000000000003</v>
      </c>
      <c r="H19" s="79">
        <f t="shared" ref="H19:H58" si="26">F19-G19</f>
        <v>82.599999999999966</v>
      </c>
      <c r="I19" s="79">
        <f t="shared" ref="I19:I58" si="27">85/1251*G19</f>
        <v>22.449240607513989</v>
      </c>
      <c r="J19" s="79">
        <f t="shared" ref="J19:J58" si="28">85/1251*G19</f>
        <v>22.449240607513989</v>
      </c>
      <c r="K19" s="79">
        <f t="shared" ref="K19:K58" si="29">60/1251*G19</f>
        <v>15.846522781774581</v>
      </c>
      <c r="L19" s="79">
        <f t="shared" ref="L19:L58" si="30">85/1251*G19</f>
        <v>22.449240607513989</v>
      </c>
      <c r="M19" s="79">
        <f t="shared" ref="M19:M58" si="31">73/1251*G19</f>
        <v>19.279936051159076</v>
      </c>
      <c r="N19" s="79">
        <f t="shared" ref="N19:N58" si="32">68/1251*G19</f>
        <v>17.959392486011193</v>
      </c>
      <c r="O19" s="79">
        <f t="shared" ref="O19:O58" si="33">68/1251*G19</f>
        <v>17.959392486011193</v>
      </c>
      <c r="P19" s="79">
        <f t="shared" ref="P19:P58" si="34">73/1251*G19</f>
        <v>19.279936051159076</v>
      </c>
      <c r="Q19" s="79">
        <f t="shared" ref="Q19:Q58" si="35">60/1251*G19</f>
        <v>15.846522781774581</v>
      </c>
      <c r="R19" s="140">
        <f t="shared" ref="R19:R58" si="36">65/1251*G19</f>
        <v>17.167066346922464</v>
      </c>
      <c r="S19" s="79">
        <f t="shared" ref="S19:S58" si="37">58/1251*G19</f>
        <v>15.318305355715429</v>
      </c>
      <c r="T19" s="79">
        <f t="shared" ref="T19:T58" si="38">48/1251*G19</f>
        <v>12.677218225419665</v>
      </c>
      <c r="U19" s="140">
        <f t="shared" ref="U19:U58" si="39">68/1251*G19</f>
        <v>17.959392486011193</v>
      </c>
      <c r="V19" s="79">
        <f t="shared" ref="V19:V58" si="40">58/1251*G19</f>
        <v>15.318305355715429</v>
      </c>
      <c r="W19" s="79">
        <f t="shared" ref="W19:W58" si="41">60/1251*G19</f>
        <v>15.846522781774581</v>
      </c>
      <c r="X19" s="79">
        <f t="shared" ref="X19:X58" si="42">63/1251*G19</f>
        <v>16.63884892086331</v>
      </c>
      <c r="Y19" s="79">
        <f t="shared" ref="Y19:Y58" si="43">68/1251*G19</f>
        <v>17.959392486011193</v>
      </c>
      <c r="Z19" s="79">
        <f t="shared" ref="Z19:Z58" si="44">68/1251*G19</f>
        <v>17.959392486011193</v>
      </c>
      <c r="AA19" s="79">
        <f t="shared" ref="AA19:AA58" si="45">38/1251*G19</f>
        <v>10.036131095123903</v>
      </c>
      <c r="AB19" s="17">
        <f t="shared" ref="AB19:AB58" si="46">SUM(I19:AA19)</f>
        <v>330.40000000000009</v>
      </c>
      <c r="AD19" s="25"/>
    </row>
    <row r="20" spans="1:32" s="8" customFormat="1" ht="20.100000000000001" customHeight="1" x14ac:dyDescent="0.3">
      <c r="A20" s="190">
        <v>11</v>
      </c>
      <c r="B20" s="22" t="s">
        <v>68</v>
      </c>
      <c r="C20" s="23" t="s">
        <v>10</v>
      </c>
      <c r="D20" s="21"/>
      <c r="E20" s="84">
        <v>2330</v>
      </c>
      <c r="F20" s="29">
        <f t="shared" si="23"/>
        <v>2330</v>
      </c>
      <c r="G20" s="80">
        <f>F20*50%</f>
        <v>1165</v>
      </c>
      <c r="H20" s="208">
        <f>(F20-G20)-45-50-16-10-15</f>
        <v>1029</v>
      </c>
      <c r="I20" s="79">
        <f t="shared" si="27"/>
        <v>79.156674660271776</v>
      </c>
      <c r="J20" s="79">
        <f t="shared" si="28"/>
        <v>79.156674660271776</v>
      </c>
      <c r="K20" s="79">
        <f t="shared" si="29"/>
        <v>55.875299760191844</v>
      </c>
      <c r="L20" s="79">
        <f t="shared" si="30"/>
        <v>79.156674660271776</v>
      </c>
      <c r="M20" s="79">
        <f t="shared" si="31"/>
        <v>67.981614708233423</v>
      </c>
      <c r="N20" s="79">
        <f t="shared" si="32"/>
        <v>63.325339728217422</v>
      </c>
      <c r="O20" s="208">
        <f>(68/1251*G20)+16</f>
        <v>79.325339728217415</v>
      </c>
      <c r="P20" s="79">
        <f t="shared" si="34"/>
        <v>67.981614708233423</v>
      </c>
      <c r="Q20" s="208">
        <f>(60/1251*G20)+50</f>
        <v>105.87529976019184</v>
      </c>
      <c r="R20" s="208">
        <f>(65/1251*G20)+15</f>
        <v>75.53157474020783</v>
      </c>
      <c r="S20" s="79">
        <f t="shared" si="37"/>
        <v>54.012789768185449</v>
      </c>
      <c r="T20" s="79">
        <f t="shared" si="38"/>
        <v>44.700239808153476</v>
      </c>
      <c r="U20" s="140">
        <f t="shared" si="39"/>
        <v>63.325339728217422</v>
      </c>
      <c r="V20" s="79">
        <f t="shared" si="40"/>
        <v>54.012789768185449</v>
      </c>
      <c r="W20" s="79">
        <f t="shared" si="41"/>
        <v>55.875299760191844</v>
      </c>
      <c r="X20" s="79">
        <f t="shared" si="42"/>
        <v>58.669064748201436</v>
      </c>
      <c r="Y20" s="79">
        <f>(68/1251*G20)+10</f>
        <v>73.325339728217415</v>
      </c>
      <c r="Z20" s="208">
        <f>(68/1251*G20)+45</f>
        <v>108.32533972821741</v>
      </c>
      <c r="AA20" s="79">
        <f t="shared" si="45"/>
        <v>35.387689848121504</v>
      </c>
      <c r="AB20" s="17">
        <f t="shared" si="46"/>
        <v>1301</v>
      </c>
      <c r="AD20" s="207" t="s">
        <v>213</v>
      </c>
      <c r="AF20" s="8">
        <f>5*9</f>
        <v>45</v>
      </c>
    </row>
    <row r="21" spans="1:32" s="155" customFormat="1" ht="20.100000000000001" hidden="1" customHeight="1" x14ac:dyDescent="0.3">
      <c r="A21" s="191">
        <f t="shared" ref="A21" si="47">1+A20</f>
        <v>12</v>
      </c>
      <c r="B21" s="149" t="s">
        <v>203</v>
      </c>
      <c r="C21" s="150" t="s">
        <v>157</v>
      </c>
      <c r="D21" s="157"/>
      <c r="E21" s="157">
        <v>14</v>
      </c>
      <c r="F21" s="152">
        <f t="shared" si="23"/>
        <v>14</v>
      </c>
      <c r="G21" s="153">
        <f t="shared" ref="G21:G38" si="48">F21*80%</f>
        <v>11.200000000000001</v>
      </c>
      <c r="H21" s="153">
        <f t="shared" si="26"/>
        <v>2.7999999999999989</v>
      </c>
      <c r="I21" s="153">
        <f t="shared" si="27"/>
        <v>0.76099120703437251</v>
      </c>
      <c r="J21" s="153">
        <f t="shared" si="28"/>
        <v>0.76099120703437251</v>
      </c>
      <c r="K21" s="153">
        <f t="shared" si="29"/>
        <v>0.53717026378896893</v>
      </c>
      <c r="L21" s="153">
        <f t="shared" si="30"/>
        <v>0.76099120703437251</v>
      </c>
      <c r="M21" s="153">
        <f t="shared" si="31"/>
        <v>0.65355715427657879</v>
      </c>
      <c r="N21" s="153">
        <f t="shared" si="32"/>
        <v>0.60879296562749807</v>
      </c>
      <c r="O21" s="153">
        <f t="shared" si="33"/>
        <v>0.60879296562749807</v>
      </c>
      <c r="P21" s="153">
        <f t="shared" si="34"/>
        <v>0.65355715427657879</v>
      </c>
      <c r="Q21" s="153">
        <f t="shared" si="35"/>
        <v>0.53717026378896893</v>
      </c>
      <c r="R21" s="153">
        <f t="shared" si="36"/>
        <v>0.58193445243804964</v>
      </c>
      <c r="S21" s="153">
        <f t="shared" si="37"/>
        <v>0.51926458832933664</v>
      </c>
      <c r="T21" s="153">
        <f t="shared" si="38"/>
        <v>0.4297362110311751</v>
      </c>
      <c r="U21" s="153">
        <f t="shared" si="39"/>
        <v>0.60879296562749807</v>
      </c>
      <c r="V21" s="153">
        <f t="shared" si="40"/>
        <v>0.51926458832933664</v>
      </c>
      <c r="W21" s="153">
        <f t="shared" si="41"/>
        <v>0.53717026378896893</v>
      </c>
      <c r="X21" s="153">
        <f t="shared" si="42"/>
        <v>0.56402877697841736</v>
      </c>
      <c r="Y21" s="153">
        <f t="shared" si="43"/>
        <v>0.60879296562749807</v>
      </c>
      <c r="Z21" s="153">
        <f t="shared" si="44"/>
        <v>0.60879296562749807</v>
      </c>
      <c r="AA21" s="153">
        <f t="shared" si="45"/>
        <v>0.34020783373301361</v>
      </c>
      <c r="AB21" s="154">
        <f t="shared" si="46"/>
        <v>11.2</v>
      </c>
      <c r="AD21" s="156"/>
    </row>
    <row r="22" spans="1:32" s="8" customFormat="1" ht="20.100000000000001" customHeight="1" x14ac:dyDescent="0.3">
      <c r="A22" s="191">
        <v>12</v>
      </c>
      <c r="B22" s="82" t="s">
        <v>158</v>
      </c>
      <c r="C22" s="83" t="s">
        <v>33</v>
      </c>
      <c r="D22" s="84"/>
      <c r="E22" s="84">
        <v>477</v>
      </c>
      <c r="F22" s="29">
        <f t="shared" si="23"/>
        <v>477</v>
      </c>
      <c r="G22" s="80">
        <f>F22*100%</f>
        <v>477</v>
      </c>
      <c r="H22" s="79">
        <f t="shared" si="26"/>
        <v>0</v>
      </c>
      <c r="I22" s="79">
        <f t="shared" si="27"/>
        <v>32.410071942446045</v>
      </c>
      <c r="J22" s="79">
        <f t="shared" si="28"/>
        <v>32.410071942446045</v>
      </c>
      <c r="K22" s="79">
        <f t="shared" si="29"/>
        <v>22.877697841726619</v>
      </c>
      <c r="L22" s="79">
        <f t="shared" si="30"/>
        <v>32.410071942446045</v>
      </c>
      <c r="M22" s="79">
        <f t="shared" si="31"/>
        <v>27.834532374100721</v>
      </c>
      <c r="N22" s="79">
        <f t="shared" si="32"/>
        <v>25.928057553956833</v>
      </c>
      <c r="O22" s="79">
        <f t="shared" si="33"/>
        <v>25.928057553956833</v>
      </c>
      <c r="P22" s="79">
        <f t="shared" si="34"/>
        <v>27.834532374100721</v>
      </c>
      <c r="Q22" s="79">
        <f t="shared" si="35"/>
        <v>22.877697841726619</v>
      </c>
      <c r="R22" s="140">
        <f t="shared" si="36"/>
        <v>24.784172661870503</v>
      </c>
      <c r="S22" s="79">
        <f t="shared" si="37"/>
        <v>22.115107913669064</v>
      </c>
      <c r="T22" s="79">
        <f t="shared" si="38"/>
        <v>18.302158273381295</v>
      </c>
      <c r="U22" s="140">
        <f t="shared" si="39"/>
        <v>25.928057553956833</v>
      </c>
      <c r="V22" s="79">
        <f t="shared" si="40"/>
        <v>22.115107913669064</v>
      </c>
      <c r="W22" s="79">
        <f t="shared" si="41"/>
        <v>22.877697841726619</v>
      </c>
      <c r="X22" s="79">
        <f t="shared" si="42"/>
        <v>24.021582733812949</v>
      </c>
      <c r="Y22" s="79">
        <f t="shared" si="43"/>
        <v>25.928057553956833</v>
      </c>
      <c r="Z22" s="79">
        <f t="shared" si="44"/>
        <v>25.928057553956833</v>
      </c>
      <c r="AA22" s="79">
        <f t="shared" si="45"/>
        <v>14.489208633093526</v>
      </c>
      <c r="AB22" s="17">
        <f t="shared" si="46"/>
        <v>477</v>
      </c>
      <c r="AC22" s="25"/>
      <c r="AD22" s="25"/>
    </row>
    <row r="23" spans="1:32" s="8" customFormat="1" ht="20.100000000000001" customHeight="1" x14ac:dyDescent="0.3">
      <c r="A23" s="191">
        <f t="shared" si="21"/>
        <v>13</v>
      </c>
      <c r="B23" s="18" t="s">
        <v>209</v>
      </c>
      <c r="C23" s="19" t="s">
        <v>10</v>
      </c>
      <c r="D23" s="20">
        <v>8000</v>
      </c>
      <c r="E23" s="84">
        <v>1891</v>
      </c>
      <c r="F23" s="29">
        <f t="shared" si="23"/>
        <v>9891</v>
      </c>
      <c r="G23" s="80">
        <f>F23*50%</f>
        <v>4945.5</v>
      </c>
      <c r="H23" s="79">
        <f t="shared" si="26"/>
        <v>4945.5</v>
      </c>
      <c r="I23" s="79">
        <f t="shared" si="27"/>
        <v>336.02517985611507</v>
      </c>
      <c r="J23" s="79">
        <f t="shared" si="28"/>
        <v>336.02517985611507</v>
      </c>
      <c r="K23" s="79">
        <f t="shared" si="29"/>
        <v>237.19424460431654</v>
      </c>
      <c r="L23" s="79">
        <f t="shared" si="30"/>
        <v>336.02517985611507</v>
      </c>
      <c r="M23" s="79">
        <f t="shared" si="31"/>
        <v>288.58633093525179</v>
      </c>
      <c r="N23" s="79">
        <f t="shared" si="32"/>
        <v>268.82014388489205</v>
      </c>
      <c r="O23" s="79">
        <f t="shared" si="33"/>
        <v>268.82014388489205</v>
      </c>
      <c r="P23" s="79">
        <f t="shared" si="34"/>
        <v>288.58633093525179</v>
      </c>
      <c r="Q23" s="79">
        <f t="shared" si="35"/>
        <v>237.19424460431654</v>
      </c>
      <c r="R23" s="140">
        <f t="shared" si="36"/>
        <v>256.96043165467626</v>
      </c>
      <c r="S23" s="79">
        <f t="shared" si="37"/>
        <v>229.28776978417267</v>
      </c>
      <c r="T23" s="79">
        <f t="shared" si="38"/>
        <v>189.75539568345323</v>
      </c>
      <c r="U23" s="140">
        <f t="shared" si="39"/>
        <v>268.82014388489205</v>
      </c>
      <c r="V23" s="79">
        <f t="shared" si="40"/>
        <v>229.28776978417267</v>
      </c>
      <c r="W23" s="79">
        <f t="shared" si="41"/>
        <v>237.19424460431654</v>
      </c>
      <c r="X23" s="79">
        <f t="shared" si="42"/>
        <v>249.05395683453236</v>
      </c>
      <c r="Y23" s="79">
        <f t="shared" si="43"/>
        <v>268.82014388489205</v>
      </c>
      <c r="Z23" s="79">
        <f t="shared" si="44"/>
        <v>268.82014388489205</v>
      </c>
      <c r="AA23" s="79">
        <f t="shared" si="45"/>
        <v>150.22302158273382</v>
      </c>
      <c r="AB23" s="17">
        <f t="shared" si="46"/>
        <v>4945.4999999999991</v>
      </c>
      <c r="AC23" s="25"/>
      <c r="AD23" s="25"/>
    </row>
    <row r="24" spans="1:32" s="8" customFormat="1" ht="20.100000000000001" customHeight="1" x14ac:dyDescent="0.3">
      <c r="A24" s="190">
        <v>14</v>
      </c>
      <c r="B24" s="82" t="s">
        <v>160</v>
      </c>
      <c r="C24" s="83" t="s">
        <v>33</v>
      </c>
      <c r="D24" s="84"/>
      <c r="E24" s="84">
        <v>331</v>
      </c>
      <c r="F24" s="29">
        <f t="shared" si="23"/>
        <v>331</v>
      </c>
      <c r="G24" s="80">
        <f t="shared" si="48"/>
        <v>264.8</v>
      </c>
      <c r="H24" s="79">
        <f t="shared" si="26"/>
        <v>66.199999999999989</v>
      </c>
      <c r="I24" s="79">
        <f t="shared" si="27"/>
        <v>17.992006394884093</v>
      </c>
      <c r="J24" s="79">
        <f t="shared" si="28"/>
        <v>17.992006394884093</v>
      </c>
      <c r="K24" s="79">
        <f t="shared" si="29"/>
        <v>12.700239808153478</v>
      </c>
      <c r="L24" s="79">
        <f t="shared" si="30"/>
        <v>17.992006394884093</v>
      </c>
      <c r="M24" s="79">
        <f t="shared" si="31"/>
        <v>15.451958433253399</v>
      </c>
      <c r="N24" s="79">
        <f t="shared" si="32"/>
        <v>14.393605115907274</v>
      </c>
      <c r="O24" s="79">
        <f t="shared" si="33"/>
        <v>14.393605115907274</v>
      </c>
      <c r="P24" s="79">
        <f t="shared" si="34"/>
        <v>15.451958433253399</v>
      </c>
      <c r="Q24" s="79">
        <f t="shared" si="35"/>
        <v>12.700239808153478</v>
      </c>
      <c r="R24" s="140">
        <f t="shared" si="36"/>
        <v>13.758593125499601</v>
      </c>
      <c r="S24" s="79">
        <f t="shared" si="37"/>
        <v>12.276898481215028</v>
      </c>
      <c r="T24" s="79">
        <f t="shared" si="38"/>
        <v>10.160191846522782</v>
      </c>
      <c r="U24" s="140">
        <f t="shared" si="39"/>
        <v>14.393605115907274</v>
      </c>
      <c r="V24" s="79">
        <f t="shared" si="40"/>
        <v>12.276898481215028</v>
      </c>
      <c r="W24" s="79">
        <f t="shared" si="41"/>
        <v>12.700239808153478</v>
      </c>
      <c r="X24" s="79">
        <f t="shared" si="42"/>
        <v>13.335251798561151</v>
      </c>
      <c r="Y24" s="79">
        <f t="shared" si="43"/>
        <v>14.393605115907274</v>
      </c>
      <c r="Z24" s="79">
        <f t="shared" si="44"/>
        <v>14.393605115907274</v>
      </c>
      <c r="AA24" s="79">
        <f t="shared" si="45"/>
        <v>8.0434852118305358</v>
      </c>
      <c r="AB24" s="17">
        <f t="shared" si="46"/>
        <v>264.8</v>
      </c>
      <c r="AC24" s="25"/>
      <c r="AD24" s="25"/>
    </row>
    <row r="25" spans="1:32" s="8" customFormat="1" ht="20.100000000000001" customHeight="1" x14ac:dyDescent="0.3">
      <c r="A25" s="191">
        <f t="shared" ref="A25:A26" si="49">1+A24</f>
        <v>15</v>
      </c>
      <c r="B25" s="82" t="s">
        <v>161</v>
      </c>
      <c r="C25" s="83" t="s">
        <v>33</v>
      </c>
      <c r="D25" s="84"/>
      <c r="E25" s="84">
        <v>900</v>
      </c>
      <c r="F25" s="29">
        <f t="shared" si="23"/>
        <v>900</v>
      </c>
      <c r="G25" s="80">
        <f t="shared" si="48"/>
        <v>720</v>
      </c>
      <c r="H25" s="79">
        <f t="shared" si="26"/>
        <v>180</v>
      </c>
      <c r="I25" s="79">
        <f t="shared" si="27"/>
        <v>48.920863309352519</v>
      </c>
      <c r="J25" s="79">
        <f t="shared" si="28"/>
        <v>48.920863309352519</v>
      </c>
      <c r="K25" s="79">
        <f t="shared" si="29"/>
        <v>34.532374100719423</v>
      </c>
      <c r="L25" s="79">
        <f t="shared" si="30"/>
        <v>48.920863309352519</v>
      </c>
      <c r="M25" s="79">
        <f t="shared" si="31"/>
        <v>42.014388489208635</v>
      </c>
      <c r="N25" s="79">
        <f t="shared" si="32"/>
        <v>39.136690647482013</v>
      </c>
      <c r="O25" s="79">
        <f t="shared" si="33"/>
        <v>39.136690647482013</v>
      </c>
      <c r="P25" s="79">
        <f t="shared" si="34"/>
        <v>42.014388489208635</v>
      </c>
      <c r="Q25" s="79">
        <f t="shared" si="35"/>
        <v>34.532374100719423</v>
      </c>
      <c r="R25" s="140">
        <f t="shared" si="36"/>
        <v>37.410071942446045</v>
      </c>
      <c r="S25" s="79">
        <f t="shared" si="37"/>
        <v>33.381294964028775</v>
      </c>
      <c r="T25" s="79">
        <f t="shared" si="38"/>
        <v>27.625899280575538</v>
      </c>
      <c r="U25" s="140">
        <f t="shared" si="39"/>
        <v>39.136690647482013</v>
      </c>
      <c r="V25" s="79">
        <f t="shared" si="40"/>
        <v>33.381294964028775</v>
      </c>
      <c r="W25" s="79">
        <f t="shared" si="41"/>
        <v>34.532374100719423</v>
      </c>
      <c r="X25" s="79">
        <f t="shared" si="42"/>
        <v>36.258992805755398</v>
      </c>
      <c r="Y25" s="79">
        <f t="shared" si="43"/>
        <v>39.136690647482013</v>
      </c>
      <c r="Z25" s="79">
        <f t="shared" si="44"/>
        <v>39.136690647482013</v>
      </c>
      <c r="AA25" s="79">
        <f t="shared" si="45"/>
        <v>21.870503597122301</v>
      </c>
      <c r="AB25" s="17">
        <f t="shared" si="46"/>
        <v>720</v>
      </c>
      <c r="AC25" s="25"/>
      <c r="AD25" s="25"/>
    </row>
    <row r="26" spans="1:32" s="155" customFormat="1" ht="20.100000000000001" hidden="1" customHeight="1" x14ac:dyDescent="0.3">
      <c r="A26" s="191">
        <f t="shared" si="49"/>
        <v>16</v>
      </c>
      <c r="B26" s="149" t="s">
        <v>98</v>
      </c>
      <c r="C26" s="150" t="s">
        <v>10</v>
      </c>
      <c r="D26" s="157"/>
      <c r="E26" s="157">
        <v>13000</v>
      </c>
      <c r="F26" s="152">
        <f t="shared" si="23"/>
        <v>13000</v>
      </c>
      <c r="G26" s="153">
        <f t="shared" si="48"/>
        <v>10400</v>
      </c>
      <c r="H26" s="153">
        <f t="shared" si="26"/>
        <v>2600</v>
      </c>
      <c r="I26" s="153">
        <f t="shared" si="27"/>
        <v>706.63469224620303</v>
      </c>
      <c r="J26" s="153">
        <f t="shared" si="28"/>
        <v>706.63469224620303</v>
      </c>
      <c r="K26" s="153">
        <f t="shared" si="29"/>
        <v>498.80095923261393</v>
      </c>
      <c r="L26" s="153">
        <f t="shared" si="30"/>
        <v>706.63469224620303</v>
      </c>
      <c r="M26" s="153">
        <f t="shared" si="31"/>
        <v>606.8745003996803</v>
      </c>
      <c r="N26" s="153">
        <f t="shared" si="32"/>
        <v>565.3077537969624</v>
      </c>
      <c r="O26" s="153">
        <f t="shared" si="33"/>
        <v>565.3077537969624</v>
      </c>
      <c r="P26" s="153">
        <f t="shared" si="34"/>
        <v>606.8745003996803</v>
      </c>
      <c r="Q26" s="153">
        <f t="shared" si="35"/>
        <v>498.80095923261393</v>
      </c>
      <c r="R26" s="153">
        <f t="shared" si="36"/>
        <v>540.36770583533166</v>
      </c>
      <c r="S26" s="153">
        <f t="shared" si="37"/>
        <v>482.17426059152677</v>
      </c>
      <c r="T26" s="153">
        <f t="shared" si="38"/>
        <v>399.04076738609109</v>
      </c>
      <c r="U26" s="153">
        <f t="shared" si="39"/>
        <v>565.3077537969624</v>
      </c>
      <c r="V26" s="153">
        <f t="shared" si="40"/>
        <v>482.17426059152677</v>
      </c>
      <c r="W26" s="153">
        <f t="shared" si="41"/>
        <v>498.80095923261393</v>
      </c>
      <c r="X26" s="153">
        <f t="shared" si="42"/>
        <v>523.74100719424462</v>
      </c>
      <c r="Y26" s="153">
        <f t="shared" si="43"/>
        <v>565.3077537969624</v>
      </c>
      <c r="Z26" s="153">
        <f t="shared" si="44"/>
        <v>565.3077537969624</v>
      </c>
      <c r="AA26" s="153">
        <f t="shared" si="45"/>
        <v>315.90727418065546</v>
      </c>
      <c r="AB26" s="154">
        <f t="shared" si="46"/>
        <v>10400</v>
      </c>
      <c r="AD26" s="156"/>
    </row>
    <row r="27" spans="1:32" s="8" customFormat="1" ht="20.100000000000001" customHeight="1" x14ac:dyDescent="0.3">
      <c r="A27" s="191">
        <v>16</v>
      </c>
      <c r="B27" s="22" t="s">
        <v>6</v>
      </c>
      <c r="C27" s="23" t="s">
        <v>10</v>
      </c>
      <c r="D27" s="21"/>
      <c r="E27" s="84">
        <v>609</v>
      </c>
      <c r="F27" s="29">
        <f t="shared" si="23"/>
        <v>609</v>
      </c>
      <c r="G27" s="80">
        <f>F27*50%</f>
        <v>304.5</v>
      </c>
      <c r="H27" s="79">
        <f t="shared" si="26"/>
        <v>304.5</v>
      </c>
      <c r="I27" s="79">
        <f t="shared" si="27"/>
        <v>20.689448441247002</v>
      </c>
      <c r="J27" s="79">
        <f t="shared" si="28"/>
        <v>20.689448441247002</v>
      </c>
      <c r="K27" s="79">
        <f t="shared" si="29"/>
        <v>14.60431654676259</v>
      </c>
      <c r="L27" s="79">
        <f t="shared" si="30"/>
        <v>20.689448441247002</v>
      </c>
      <c r="M27" s="79">
        <f t="shared" si="31"/>
        <v>17.768585131894486</v>
      </c>
      <c r="N27" s="79">
        <f t="shared" si="32"/>
        <v>16.5515587529976</v>
      </c>
      <c r="O27" s="79">
        <f t="shared" si="33"/>
        <v>16.5515587529976</v>
      </c>
      <c r="P27" s="79">
        <f t="shared" si="34"/>
        <v>17.768585131894486</v>
      </c>
      <c r="Q27" s="79">
        <f t="shared" si="35"/>
        <v>14.60431654676259</v>
      </c>
      <c r="R27" s="140">
        <f t="shared" si="36"/>
        <v>15.821342925659472</v>
      </c>
      <c r="S27" s="79">
        <f t="shared" si="37"/>
        <v>14.117505995203837</v>
      </c>
      <c r="T27" s="79">
        <f t="shared" si="38"/>
        <v>11.68345323741007</v>
      </c>
      <c r="U27" s="140">
        <f t="shared" si="39"/>
        <v>16.5515587529976</v>
      </c>
      <c r="V27" s="79">
        <f t="shared" si="40"/>
        <v>14.117505995203837</v>
      </c>
      <c r="W27" s="79">
        <f t="shared" si="41"/>
        <v>14.60431654676259</v>
      </c>
      <c r="X27" s="79">
        <f t="shared" si="42"/>
        <v>15.33453237410072</v>
      </c>
      <c r="Y27" s="79">
        <f t="shared" si="43"/>
        <v>16.5515587529976</v>
      </c>
      <c r="Z27" s="79">
        <f t="shared" si="44"/>
        <v>16.5515587529976</v>
      </c>
      <c r="AA27" s="79">
        <f t="shared" si="45"/>
        <v>9.2494004796163072</v>
      </c>
      <c r="AB27" s="17">
        <f t="shared" si="46"/>
        <v>304.50000000000006</v>
      </c>
      <c r="AD27" s="25"/>
    </row>
    <row r="28" spans="1:32" s="8" customFormat="1" ht="20.100000000000001" customHeight="1" x14ac:dyDescent="0.3">
      <c r="A28" s="190">
        <v>17</v>
      </c>
      <c r="B28" s="22" t="s">
        <v>86</v>
      </c>
      <c r="C28" s="23" t="s">
        <v>9</v>
      </c>
      <c r="D28" s="21"/>
      <c r="E28" s="84">
        <v>30</v>
      </c>
      <c r="F28" s="29">
        <f t="shared" si="23"/>
        <v>30</v>
      </c>
      <c r="G28" s="80">
        <f>F28*100%</f>
        <v>30</v>
      </c>
      <c r="H28" s="79">
        <f t="shared" si="26"/>
        <v>0</v>
      </c>
      <c r="I28" s="79">
        <f t="shared" si="27"/>
        <v>2.0383693045563547</v>
      </c>
      <c r="J28" s="79">
        <f t="shared" si="28"/>
        <v>2.0383693045563547</v>
      </c>
      <c r="K28" s="79">
        <f t="shared" si="29"/>
        <v>1.4388489208633093</v>
      </c>
      <c r="L28" s="79">
        <f t="shared" si="30"/>
        <v>2.0383693045563547</v>
      </c>
      <c r="M28" s="79">
        <f t="shared" si="31"/>
        <v>1.750599520383693</v>
      </c>
      <c r="N28" s="79">
        <f t="shared" si="32"/>
        <v>1.6306954436450838</v>
      </c>
      <c r="O28" s="79">
        <f t="shared" si="33"/>
        <v>1.6306954436450838</v>
      </c>
      <c r="P28" s="79">
        <f t="shared" si="34"/>
        <v>1.750599520383693</v>
      </c>
      <c r="Q28" s="79">
        <f t="shared" si="35"/>
        <v>1.4388489208633093</v>
      </c>
      <c r="R28" s="208">
        <f>(65/1251*G28)+9</f>
        <v>10.558752997601918</v>
      </c>
      <c r="S28" s="79">
        <f t="shared" si="37"/>
        <v>1.3908872901678657</v>
      </c>
      <c r="T28" s="79">
        <f t="shared" si="38"/>
        <v>1.1510791366906474</v>
      </c>
      <c r="U28" s="140">
        <f t="shared" si="39"/>
        <v>1.6306954436450838</v>
      </c>
      <c r="V28" s="79">
        <f t="shared" si="40"/>
        <v>1.3908872901678657</v>
      </c>
      <c r="W28" s="79">
        <f t="shared" si="41"/>
        <v>1.4388489208633093</v>
      </c>
      <c r="X28" s="79">
        <f>(63/1251*G28)+25</f>
        <v>26.510791366906474</v>
      </c>
      <c r="Y28" s="208">
        <f>(68/1251*G28)+2</f>
        <v>3.6306954436450836</v>
      </c>
      <c r="Z28" s="79">
        <f t="shared" si="44"/>
        <v>1.6306954436450838</v>
      </c>
      <c r="AA28" s="79">
        <f t="shared" si="45"/>
        <v>0.91127098321342925</v>
      </c>
      <c r="AB28" s="17">
        <f t="shared" si="46"/>
        <v>65.999999999999986</v>
      </c>
      <c r="AD28" s="25"/>
    </row>
    <row r="29" spans="1:32" s="8" customFormat="1" ht="20.100000000000001" customHeight="1" x14ac:dyDescent="0.3">
      <c r="A29" s="191">
        <f t="shared" ref="A29:A30" si="50">1+A28</f>
        <v>18</v>
      </c>
      <c r="B29" s="22" t="s">
        <v>84</v>
      </c>
      <c r="C29" s="23" t="s">
        <v>9</v>
      </c>
      <c r="D29" s="21"/>
      <c r="E29" s="84">
        <v>127</v>
      </c>
      <c r="F29" s="29">
        <f t="shared" si="23"/>
        <v>127</v>
      </c>
      <c r="G29" s="80">
        <f>F29*100%</f>
        <v>127</v>
      </c>
      <c r="H29" s="79">
        <f t="shared" si="26"/>
        <v>0</v>
      </c>
      <c r="I29" s="79">
        <f t="shared" si="27"/>
        <v>8.6290967226219024</v>
      </c>
      <c r="J29" s="79">
        <f t="shared" si="28"/>
        <v>8.6290967226219024</v>
      </c>
      <c r="K29" s="79">
        <f t="shared" si="29"/>
        <v>6.0911270983213432</v>
      </c>
      <c r="L29" s="79">
        <f t="shared" si="30"/>
        <v>8.6290967226219024</v>
      </c>
      <c r="M29" s="79">
        <f t="shared" si="31"/>
        <v>7.4108713029576343</v>
      </c>
      <c r="N29" s="79">
        <f t="shared" si="32"/>
        <v>6.9032773780975214</v>
      </c>
      <c r="O29" s="208">
        <f>(68/1251*G29)+1</f>
        <v>7.9032773780975214</v>
      </c>
      <c r="P29" s="79">
        <f t="shared" si="34"/>
        <v>7.4108713029576343</v>
      </c>
      <c r="Q29" s="79">
        <f t="shared" si="35"/>
        <v>6.0911270983213432</v>
      </c>
      <c r="R29" s="140">
        <f t="shared" si="36"/>
        <v>6.5987210231814544</v>
      </c>
      <c r="S29" s="79">
        <f t="shared" si="37"/>
        <v>5.8880895283772983</v>
      </c>
      <c r="T29" s="79">
        <f t="shared" si="38"/>
        <v>4.8729016786570742</v>
      </c>
      <c r="U29" s="140">
        <f t="shared" si="39"/>
        <v>6.9032773780975214</v>
      </c>
      <c r="V29" s="79">
        <f t="shared" si="40"/>
        <v>5.8880895283772983</v>
      </c>
      <c r="W29" s="79">
        <f t="shared" si="41"/>
        <v>6.0911270983213432</v>
      </c>
      <c r="X29" s="79">
        <f t="shared" si="42"/>
        <v>6.3956834532374103</v>
      </c>
      <c r="Y29" s="79">
        <f t="shared" si="43"/>
        <v>6.9032773780975214</v>
      </c>
      <c r="Z29" s="79">
        <f t="shared" si="44"/>
        <v>6.9032773780975214</v>
      </c>
      <c r="AA29" s="79">
        <f t="shared" si="45"/>
        <v>3.8577138289368507</v>
      </c>
      <c r="AB29" s="17">
        <f t="shared" si="46"/>
        <v>127.99999999999999</v>
      </c>
      <c r="AD29" s="25"/>
    </row>
    <row r="30" spans="1:32" s="8" customFormat="1" ht="20.100000000000001" customHeight="1" x14ac:dyDescent="0.3">
      <c r="A30" s="191">
        <f t="shared" si="50"/>
        <v>19</v>
      </c>
      <c r="B30" s="22" t="s">
        <v>85</v>
      </c>
      <c r="C30" s="23" t="s">
        <v>9</v>
      </c>
      <c r="D30" s="21"/>
      <c r="E30" s="84">
        <v>75</v>
      </c>
      <c r="F30" s="29">
        <f t="shared" si="23"/>
        <v>75</v>
      </c>
      <c r="G30" s="80">
        <f>F30*100%</f>
        <v>75</v>
      </c>
      <c r="H30" s="79">
        <f t="shared" si="26"/>
        <v>0</v>
      </c>
      <c r="I30" s="79">
        <f t="shared" si="27"/>
        <v>5.0959232613908876</v>
      </c>
      <c r="J30" s="79">
        <f t="shared" si="28"/>
        <v>5.0959232613908876</v>
      </c>
      <c r="K30" s="79">
        <f t="shared" si="29"/>
        <v>3.5971223021582732</v>
      </c>
      <c r="L30" s="79">
        <f t="shared" si="30"/>
        <v>5.0959232613908876</v>
      </c>
      <c r="M30" s="79">
        <f t="shared" si="31"/>
        <v>4.3764988009592329</v>
      </c>
      <c r="N30" s="79">
        <f t="shared" si="32"/>
        <v>4.0767386091127094</v>
      </c>
      <c r="O30" s="79">
        <f t="shared" si="33"/>
        <v>4.0767386091127094</v>
      </c>
      <c r="P30" s="79">
        <f t="shared" si="34"/>
        <v>4.3764988009592329</v>
      </c>
      <c r="Q30" s="79">
        <f t="shared" si="35"/>
        <v>3.5971223021582732</v>
      </c>
      <c r="R30" s="140">
        <f t="shared" si="36"/>
        <v>3.8968824940047959</v>
      </c>
      <c r="S30" s="79">
        <f t="shared" si="37"/>
        <v>3.4772182254196644</v>
      </c>
      <c r="T30" s="79">
        <f t="shared" si="38"/>
        <v>2.8776978417266186</v>
      </c>
      <c r="U30" s="140">
        <f t="shared" si="39"/>
        <v>4.0767386091127094</v>
      </c>
      <c r="V30" s="79">
        <f t="shared" si="40"/>
        <v>3.4772182254196644</v>
      </c>
      <c r="W30" s="79">
        <f t="shared" si="41"/>
        <v>3.5971223021582732</v>
      </c>
      <c r="X30" s="79">
        <f t="shared" si="42"/>
        <v>3.7769784172661871</v>
      </c>
      <c r="Y30" s="79">
        <f t="shared" si="43"/>
        <v>4.0767386091127094</v>
      </c>
      <c r="Z30" s="79">
        <f t="shared" si="44"/>
        <v>4.0767386091127094</v>
      </c>
      <c r="AA30" s="79">
        <f t="shared" si="45"/>
        <v>2.2781774580335732</v>
      </c>
      <c r="AB30" s="17">
        <f t="shared" si="46"/>
        <v>74.999999999999986</v>
      </c>
      <c r="AD30" s="25"/>
    </row>
    <row r="31" spans="1:32" s="8" customFormat="1" ht="20.100000000000001" customHeight="1" x14ac:dyDescent="0.3">
      <c r="A31" s="191">
        <f t="shared" si="21"/>
        <v>20</v>
      </c>
      <c r="B31" s="22" t="s">
        <v>114</v>
      </c>
      <c r="C31" s="23" t="s">
        <v>124</v>
      </c>
      <c r="D31" s="21"/>
      <c r="E31" s="84">
        <v>87</v>
      </c>
      <c r="F31" s="29">
        <f t="shared" si="23"/>
        <v>87</v>
      </c>
      <c r="G31" s="80">
        <f>F31*80%</f>
        <v>69.600000000000009</v>
      </c>
      <c r="H31" s="208">
        <f>(F31-G31)-2-2-8</f>
        <v>5.3999999999999915</v>
      </c>
      <c r="I31" s="79">
        <f t="shared" si="27"/>
        <v>4.7290167865707442</v>
      </c>
      <c r="J31" s="79">
        <f t="shared" si="28"/>
        <v>4.7290167865707442</v>
      </c>
      <c r="K31" s="79">
        <f t="shared" si="29"/>
        <v>3.3381294964028783</v>
      </c>
      <c r="L31" s="79">
        <f t="shared" si="30"/>
        <v>4.7290167865707442</v>
      </c>
      <c r="M31" s="79">
        <f t="shared" si="31"/>
        <v>4.0613908872901687</v>
      </c>
      <c r="N31" s="79">
        <f t="shared" si="32"/>
        <v>3.7832134292565951</v>
      </c>
      <c r="O31" s="208">
        <f>(68/1251*G31)+2</f>
        <v>5.7832134292565947</v>
      </c>
      <c r="P31" s="79">
        <f t="shared" si="34"/>
        <v>4.0613908872901687</v>
      </c>
      <c r="Q31" s="79">
        <f t="shared" si="35"/>
        <v>3.3381294964028783</v>
      </c>
      <c r="R31" s="208">
        <f>(65/1251*G31)+8</f>
        <v>11.616306954436451</v>
      </c>
      <c r="S31" s="79">
        <f t="shared" si="37"/>
        <v>3.2268585131894487</v>
      </c>
      <c r="T31" s="79">
        <f t="shared" si="38"/>
        <v>2.6705035971223023</v>
      </c>
      <c r="U31" s="140">
        <f t="shared" si="39"/>
        <v>3.7832134292565951</v>
      </c>
      <c r="V31" s="79">
        <f t="shared" si="40"/>
        <v>3.2268585131894487</v>
      </c>
      <c r="W31" s="79">
        <f t="shared" si="41"/>
        <v>3.3381294964028783</v>
      </c>
      <c r="X31" s="79">
        <f t="shared" si="42"/>
        <v>3.5050359712230219</v>
      </c>
      <c r="Y31" s="79">
        <f t="shared" si="43"/>
        <v>3.7832134292565951</v>
      </c>
      <c r="Z31" s="208">
        <f>(68/1251*G31)+2</f>
        <v>5.7832134292565947</v>
      </c>
      <c r="AA31" s="79">
        <f t="shared" si="45"/>
        <v>2.1141486810551564</v>
      </c>
      <c r="AB31" s="17">
        <f t="shared" si="46"/>
        <v>81.600000000000009</v>
      </c>
      <c r="AD31" s="25"/>
    </row>
    <row r="32" spans="1:32" s="8" customFormat="1" ht="20.100000000000001" customHeight="1" x14ac:dyDescent="0.3">
      <c r="A32" s="190">
        <v>21</v>
      </c>
      <c r="B32" s="18" t="s">
        <v>8</v>
      </c>
      <c r="C32" s="19" t="s">
        <v>9</v>
      </c>
      <c r="D32" s="20">
        <v>10</v>
      </c>
      <c r="E32" s="84">
        <v>79</v>
      </c>
      <c r="F32" s="29">
        <f t="shared" si="23"/>
        <v>89</v>
      </c>
      <c r="G32" s="80">
        <f>F32*50%</f>
        <v>44.5</v>
      </c>
      <c r="H32" s="79">
        <f t="shared" si="26"/>
        <v>44.5</v>
      </c>
      <c r="I32" s="79">
        <f t="shared" si="27"/>
        <v>3.0235811350919266</v>
      </c>
      <c r="J32" s="79">
        <f t="shared" si="28"/>
        <v>3.0235811350919266</v>
      </c>
      <c r="K32" s="79">
        <f t="shared" si="29"/>
        <v>2.1342925659472423</v>
      </c>
      <c r="L32" s="79">
        <f t="shared" si="30"/>
        <v>3.0235811350919266</v>
      </c>
      <c r="M32" s="79">
        <f t="shared" si="31"/>
        <v>2.5967226219024782</v>
      </c>
      <c r="N32" s="79">
        <f t="shared" si="32"/>
        <v>2.4188649080735409</v>
      </c>
      <c r="O32" s="79">
        <f t="shared" si="33"/>
        <v>2.4188649080735409</v>
      </c>
      <c r="P32" s="79">
        <f t="shared" si="34"/>
        <v>2.5967226219024782</v>
      </c>
      <c r="Q32" s="79">
        <f t="shared" si="35"/>
        <v>2.1342925659472423</v>
      </c>
      <c r="R32" s="140">
        <f t="shared" si="36"/>
        <v>2.312150279776179</v>
      </c>
      <c r="S32" s="79">
        <f t="shared" si="37"/>
        <v>2.0631494804156674</v>
      </c>
      <c r="T32" s="79">
        <f t="shared" si="38"/>
        <v>1.7074340527577936</v>
      </c>
      <c r="U32" s="140">
        <f t="shared" si="39"/>
        <v>2.4188649080735409</v>
      </c>
      <c r="V32" s="79">
        <f t="shared" si="40"/>
        <v>2.0631494804156674</v>
      </c>
      <c r="W32" s="79">
        <f t="shared" si="41"/>
        <v>2.1342925659472423</v>
      </c>
      <c r="X32" s="79">
        <f t="shared" si="42"/>
        <v>2.2410071942446042</v>
      </c>
      <c r="Y32" s="79">
        <f t="shared" si="43"/>
        <v>2.4188649080735409</v>
      </c>
      <c r="Z32" s="79">
        <f t="shared" si="44"/>
        <v>2.4188649080735409</v>
      </c>
      <c r="AA32" s="79">
        <f t="shared" si="45"/>
        <v>1.35171862509992</v>
      </c>
      <c r="AB32" s="17">
        <f t="shared" si="46"/>
        <v>44.5</v>
      </c>
      <c r="AD32" s="25"/>
    </row>
    <row r="33" spans="1:30" s="86" customFormat="1" ht="20.100000000000001" customHeight="1" x14ac:dyDescent="0.3">
      <c r="A33" s="191">
        <f t="shared" ref="A33:A34" si="51">1+A32</f>
        <v>22</v>
      </c>
      <c r="B33" s="18" t="s">
        <v>212</v>
      </c>
      <c r="C33" s="19" t="s">
        <v>10</v>
      </c>
      <c r="D33" s="20">
        <v>500</v>
      </c>
      <c r="E33" s="84"/>
      <c r="F33" s="29">
        <f t="shared" si="23"/>
        <v>500</v>
      </c>
      <c r="G33" s="80">
        <f>F33*50%</f>
        <v>250</v>
      </c>
      <c r="H33" s="208">
        <f>(F33-G33)-30</f>
        <v>220</v>
      </c>
      <c r="I33" s="79">
        <f t="shared" si="27"/>
        <v>16.986410871302958</v>
      </c>
      <c r="J33" s="79">
        <f t="shared" si="28"/>
        <v>16.986410871302958</v>
      </c>
      <c r="K33" s="79">
        <f t="shared" si="29"/>
        <v>11.990407673860911</v>
      </c>
      <c r="L33" s="79">
        <f t="shared" si="30"/>
        <v>16.986410871302958</v>
      </c>
      <c r="M33" s="79">
        <f t="shared" si="31"/>
        <v>14.588329336530776</v>
      </c>
      <c r="N33" s="79">
        <f t="shared" si="32"/>
        <v>13.589128697042366</v>
      </c>
      <c r="O33" s="79">
        <f t="shared" si="33"/>
        <v>13.589128697042366</v>
      </c>
      <c r="P33" s="79">
        <f t="shared" si="34"/>
        <v>14.588329336530776</v>
      </c>
      <c r="Q33" s="79">
        <f t="shared" si="35"/>
        <v>11.990407673860911</v>
      </c>
      <c r="R33" s="140">
        <f t="shared" si="36"/>
        <v>12.98960831334932</v>
      </c>
      <c r="S33" s="79">
        <f t="shared" si="37"/>
        <v>11.590727418065548</v>
      </c>
      <c r="T33" s="79">
        <f t="shared" si="38"/>
        <v>9.592326139088728</v>
      </c>
      <c r="U33" s="140">
        <f t="shared" si="39"/>
        <v>13.589128697042366</v>
      </c>
      <c r="V33" s="79">
        <f t="shared" si="40"/>
        <v>11.590727418065548</v>
      </c>
      <c r="W33" s="79">
        <f t="shared" si="41"/>
        <v>11.990407673860911</v>
      </c>
      <c r="X33" s="79">
        <f t="shared" si="42"/>
        <v>12.589928057553957</v>
      </c>
      <c r="Y33" s="79">
        <f t="shared" si="43"/>
        <v>13.589128697042366</v>
      </c>
      <c r="Z33" s="208">
        <f>(68/1251*G33)+30</f>
        <v>43.589128697042369</v>
      </c>
      <c r="AA33" s="79">
        <f t="shared" si="45"/>
        <v>7.5939248601119109</v>
      </c>
      <c r="AB33" s="17">
        <f t="shared" si="46"/>
        <v>279.99999999999994</v>
      </c>
      <c r="AD33" s="87"/>
    </row>
    <row r="34" spans="1:30" s="86" customFormat="1" ht="20.100000000000001" customHeight="1" x14ac:dyDescent="0.3">
      <c r="A34" s="191">
        <f t="shared" si="51"/>
        <v>23</v>
      </c>
      <c r="B34" s="82" t="s">
        <v>162</v>
      </c>
      <c r="C34" s="83" t="s">
        <v>10</v>
      </c>
      <c r="D34" s="84"/>
      <c r="E34" s="84">
        <v>122</v>
      </c>
      <c r="F34" s="29">
        <f t="shared" si="23"/>
        <v>122</v>
      </c>
      <c r="G34" s="80">
        <f t="shared" si="48"/>
        <v>97.600000000000009</v>
      </c>
      <c r="H34" s="208">
        <f>(F34-G34)-20</f>
        <v>4.3999999999999915</v>
      </c>
      <c r="I34" s="79">
        <f t="shared" si="27"/>
        <v>6.6314948041566755</v>
      </c>
      <c r="J34" s="79">
        <f t="shared" si="28"/>
        <v>6.6314948041566755</v>
      </c>
      <c r="K34" s="79">
        <f t="shared" si="29"/>
        <v>4.6810551558753</v>
      </c>
      <c r="L34" s="79">
        <f t="shared" si="30"/>
        <v>6.6314948041566755</v>
      </c>
      <c r="M34" s="79">
        <f t="shared" si="31"/>
        <v>5.6952837729816155</v>
      </c>
      <c r="N34" s="79">
        <f t="shared" si="32"/>
        <v>5.3051958433253397</v>
      </c>
      <c r="O34" s="79">
        <f t="shared" si="33"/>
        <v>5.3051958433253397</v>
      </c>
      <c r="P34" s="79">
        <f t="shared" si="34"/>
        <v>5.6952837729816155</v>
      </c>
      <c r="Q34" s="208">
        <f>(60/1251*G34)+20</f>
        <v>24.681055155875299</v>
      </c>
      <c r="R34" s="140">
        <f t="shared" si="36"/>
        <v>5.0711430855315749</v>
      </c>
      <c r="S34" s="79">
        <f t="shared" si="37"/>
        <v>4.5250199840127898</v>
      </c>
      <c r="T34" s="79">
        <f t="shared" si="38"/>
        <v>3.74484412470024</v>
      </c>
      <c r="U34" s="140">
        <f t="shared" si="39"/>
        <v>5.3051958433253397</v>
      </c>
      <c r="V34" s="79">
        <f t="shared" si="40"/>
        <v>4.5250199840127898</v>
      </c>
      <c r="W34" s="79">
        <f t="shared" si="41"/>
        <v>4.6810551558753</v>
      </c>
      <c r="X34" s="79">
        <f t="shared" si="42"/>
        <v>4.9151079136690647</v>
      </c>
      <c r="Y34" s="79">
        <f t="shared" si="43"/>
        <v>5.3051958433253397</v>
      </c>
      <c r="Z34" s="79">
        <f t="shared" si="44"/>
        <v>5.3051958433253397</v>
      </c>
      <c r="AA34" s="79">
        <f t="shared" si="45"/>
        <v>2.9646682653876901</v>
      </c>
      <c r="AB34" s="17">
        <f t="shared" si="46"/>
        <v>117.59999999999997</v>
      </c>
      <c r="AD34" s="87"/>
    </row>
    <row r="35" spans="1:30" s="86" customFormat="1" ht="20.100000000000001" customHeight="1" x14ac:dyDescent="0.3">
      <c r="A35" s="191">
        <f t="shared" si="21"/>
        <v>24</v>
      </c>
      <c r="B35" s="82" t="s">
        <v>102</v>
      </c>
      <c r="C35" s="83" t="s">
        <v>10</v>
      </c>
      <c r="D35" s="84"/>
      <c r="E35" s="84">
        <v>422</v>
      </c>
      <c r="F35" s="29">
        <f t="shared" si="23"/>
        <v>422</v>
      </c>
      <c r="G35" s="80">
        <f t="shared" si="48"/>
        <v>337.6</v>
      </c>
      <c r="H35" s="208">
        <f>(F35-G35)-8</f>
        <v>76.399999999999977</v>
      </c>
      <c r="I35" s="79">
        <f t="shared" si="27"/>
        <v>22.938449240607515</v>
      </c>
      <c r="J35" s="79">
        <f t="shared" si="28"/>
        <v>22.938449240607515</v>
      </c>
      <c r="K35" s="79">
        <f t="shared" si="29"/>
        <v>16.191846522781777</v>
      </c>
      <c r="L35" s="79">
        <f t="shared" si="30"/>
        <v>22.938449240607515</v>
      </c>
      <c r="M35" s="79">
        <f t="shared" si="31"/>
        <v>19.700079936051161</v>
      </c>
      <c r="N35" s="79">
        <f t="shared" si="32"/>
        <v>18.350759392486012</v>
      </c>
      <c r="O35" s="79">
        <f t="shared" si="33"/>
        <v>18.350759392486012</v>
      </c>
      <c r="P35" s="79">
        <f t="shared" si="34"/>
        <v>19.700079936051161</v>
      </c>
      <c r="Q35" s="79">
        <f t="shared" si="35"/>
        <v>16.191846522781777</v>
      </c>
      <c r="R35" s="140">
        <f t="shared" si="36"/>
        <v>17.541167066346922</v>
      </c>
      <c r="S35" s="79">
        <f t="shared" si="37"/>
        <v>15.652118305355717</v>
      </c>
      <c r="T35" s="79">
        <f t="shared" si="38"/>
        <v>12.953477218225419</v>
      </c>
      <c r="U35" s="140">
        <f t="shared" si="39"/>
        <v>18.350759392486012</v>
      </c>
      <c r="V35" s="79">
        <f t="shared" si="40"/>
        <v>15.652118305355717</v>
      </c>
      <c r="W35" s="79">
        <f t="shared" si="41"/>
        <v>16.191846522781777</v>
      </c>
      <c r="X35" s="79">
        <f t="shared" si="42"/>
        <v>17.001438848920863</v>
      </c>
      <c r="Y35" s="208">
        <f>(68/1251*G35)+8</f>
        <v>26.350759392486012</v>
      </c>
      <c r="Z35" s="79">
        <f t="shared" si="44"/>
        <v>18.350759392486012</v>
      </c>
      <c r="AA35" s="79">
        <f t="shared" si="45"/>
        <v>10.254836131095125</v>
      </c>
      <c r="AB35" s="17">
        <f t="shared" si="46"/>
        <v>345.6</v>
      </c>
      <c r="AD35" s="87"/>
    </row>
    <row r="36" spans="1:30" s="86" customFormat="1" ht="20.100000000000001" customHeight="1" x14ac:dyDescent="0.3">
      <c r="A36" s="190">
        <v>25</v>
      </c>
      <c r="B36" s="82" t="s">
        <v>99</v>
      </c>
      <c r="C36" s="83" t="s">
        <v>10</v>
      </c>
      <c r="D36" s="84"/>
      <c r="E36" s="84">
        <v>29</v>
      </c>
      <c r="F36" s="29">
        <f t="shared" si="23"/>
        <v>29</v>
      </c>
      <c r="G36" s="80">
        <f t="shared" si="48"/>
        <v>23.200000000000003</v>
      </c>
      <c r="H36" s="79">
        <f t="shared" si="26"/>
        <v>5.7999999999999972</v>
      </c>
      <c r="I36" s="79">
        <f t="shared" si="27"/>
        <v>1.5763389288569147</v>
      </c>
      <c r="J36" s="79">
        <f t="shared" si="28"/>
        <v>1.5763389288569147</v>
      </c>
      <c r="K36" s="79">
        <f t="shared" si="29"/>
        <v>1.1127098321342928</v>
      </c>
      <c r="L36" s="79">
        <f t="shared" si="30"/>
        <v>1.5763389288569147</v>
      </c>
      <c r="M36" s="79">
        <f t="shared" si="31"/>
        <v>1.3537969624300561</v>
      </c>
      <c r="N36" s="79">
        <f t="shared" si="32"/>
        <v>1.2610711430855317</v>
      </c>
      <c r="O36" s="79">
        <f t="shared" si="33"/>
        <v>1.2610711430855317</v>
      </c>
      <c r="P36" s="79">
        <f t="shared" si="34"/>
        <v>1.3537969624300561</v>
      </c>
      <c r="Q36" s="79">
        <f t="shared" si="35"/>
        <v>1.1127098321342928</v>
      </c>
      <c r="R36" s="140">
        <f t="shared" si="36"/>
        <v>1.2054356514788171</v>
      </c>
      <c r="S36" s="79">
        <f t="shared" si="37"/>
        <v>1.0756195043964829</v>
      </c>
      <c r="T36" s="79">
        <f t="shared" si="38"/>
        <v>0.89016786570743411</v>
      </c>
      <c r="U36" s="140">
        <f t="shared" si="39"/>
        <v>1.2610711430855317</v>
      </c>
      <c r="V36" s="79">
        <f t="shared" si="40"/>
        <v>1.0756195043964829</v>
      </c>
      <c r="W36" s="79">
        <f t="shared" si="41"/>
        <v>1.1127098321342928</v>
      </c>
      <c r="X36" s="79">
        <f t="shared" si="42"/>
        <v>1.1683453237410073</v>
      </c>
      <c r="Y36" s="79">
        <f t="shared" si="43"/>
        <v>1.2610711430855317</v>
      </c>
      <c r="Z36" s="79">
        <f t="shared" si="44"/>
        <v>1.2610711430855317</v>
      </c>
      <c r="AA36" s="79">
        <f t="shared" si="45"/>
        <v>0.70471622701838543</v>
      </c>
      <c r="AB36" s="17">
        <f t="shared" si="46"/>
        <v>23.2</v>
      </c>
      <c r="AD36" s="87"/>
    </row>
    <row r="37" spans="1:30" s="155" customFormat="1" ht="20.100000000000001" hidden="1" customHeight="1" x14ac:dyDescent="0.3">
      <c r="A37" s="191">
        <f t="shared" ref="A37:A38" si="52">1+A36</f>
        <v>26</v>
      </c>
      <c r="B37" s="149" t="s">
        <v>163</v>
      </c>
      <c r="C37" s="150" t="s">
        <v>73</v>
      </c>
      <c r="D37" s="157"/>
      <c r="E37" s="157">
        <v>29</v>
      </c>
      <c r="F37" s="152">
        <f t="shared" si="23"/>
        <v>29</v>
      </c>
      <c r="G37" s="153">
        <f t="shared" si="48"/>
        <v>23.200000000000003</v>
      </c>
      <c r="H37" s="153">
        <f t="shared" si="26"/>
        <v>5.7999999999999972</v>
      </c>
      <c r="I37" s="153">
        <f t="shared" si="27"/>
        <v>1.5763389288569147</v>
      </c>
      <c r="J37" s="153">
        <f t="shared" si="28"/>
        <v>1.5763389288569147</v>
      </c>
      <c r="K37" s="153">
        <f t="shared" si="29"/>
        <v>1.1127098321342928</v>
      </c>
      <c r="L37" s="153">
        <f t="shared" si="30"/>
        <v>1.5763389288569147</v>
      </c>
      <c r="M37" s="153">
        <f t="shared" si="31"/>
        <v>1.3537969624300561</v>
      </c>
      <c r="N37" s="153">
        <f t="shared" si="32"/>
        <v>1.2610711430855317</v>
      </c>
      <c r="O37" s="153">
        <f t="shared" si="33"/>
        <v>1.2610711430855317</v>
      </c>
      <c r="P37" s="153">
        <f t="shared" si="34"/>
        <v>1.3537969624300561</v>
      </c>
      <c r="Q37" s="153">
        <f t="shared" si="35"/>
        <v>1.1127098321342928</v>
      </c>
      <c r="R37" s="153">
        <f t="shared" si="36"/>
        <v>1.2054356514788171</v>
      </c>
      <c r="S37" s="153">
        <f t="shared" si="37"/>
        <v>1.0756195043964829</v>
      </c>
      <c r="T37" s="153">
        <f t="shared" si="38"/>
        <v>0.89016786570743411</v>
      </c>
      <c r="U37" s="153">
        <f t="shared" si="39"/>
        <v>1.2610711430855317</v>
      </c>
      <c r="V37" s="153">
        <f t="shared" si="40"/>
        <v>1.0756195043964829</v>
      </c>
      <c r="W37" s="153">
        <f t="shared" si="41"/>
        <v>1.1127098321342928</v>
      </c>
      <c r="X37" s="153">
        <f t="shared" si="42"/>
        <v>1.1683453237410073</v>
      </c>
      <c r="Y37" s="153">
        <f t="shared" si="43"/>
        <v>1.2610711430855317</v>
      </c>
      <c r="Z37" s="153">
        <f t="shared" si="44"/>
        <v>1.2610711430855317</v>
      </c>
      <c r="AA37" s="153">
        <f t="shared" si="45"/>
        <v>0.70471622701838543</v>
      </c>
      <c r="AB37" s="154">
        <f t="shared" si="46"/>
        <v>23.2</v>
      </c>
      <c r="AD37" s="156"/>
    </row>
    <row r="38" spans="1:30" s="155" customFormat="1" ht="20.100000000000001" hidden="1" customHeight="1" x14ac:dyDescent="0.3">
      <c r="A38" s="191">
        <f t="shared" si="52"/>
        <v>27</v>
      </c>
      <c r="B38" s="149" t="s">
        <v>152</v>
      </c>
      <c r="C38" s="150" t="s">
        <v>33</v>
      </c>
      <c r="D38" s="157">
        <v>66</v>
      </c>
      <c r="F38" s="152">
        <f t="shared" si="23"/>
        <v>66</v>
      </c>
      <c r="G38" s="153">
        <f t="shared" si="48"/>
        <v>52.800000000000004</v>
      </c>
      <c r="H38" s="153">
        <f t="shared" si="26"/>
        <v>13.199999999999996</v>
      </c>
      <c r="I38" s="153">
        <f t="shared" si="27"/>
        <v>3.587529976019185</v>
      </c>
      <c r="J38" s="153">
        <f t="shared" si="28"/>
        <v>3.587529976019185</v>
      </c>
      <c r="K38" s="153">
        <f t="shared" si="29"/>
        <v>2.5323741007194247</v>
      </c>
      <c r="L38" s="153">
        <f t="shared" si="30"/>
        <v>3.587529976019185</v>
      </c>
      <c r="M38" s="153">
        <f t="shared" si="31"/>
        <v>3.0810551558753003</v>
      </c>
      <c r="N38" s="153">
        <f t="shared" si="32"/>
        <v>2.8700239808153478</v>
      </c>
      <c r="O38" s="153">
        <f t="shared" si="33"/>
        <v>2.8700239808153478</v>
      </c>
      <c r="P38" s="153">
        <f t="shared" si="34"/>
        <v>3.0810551558753003</v>
      </c>
      <c r="Q38" s="153">
        <f t="shared" si="35"/>
        <v>2.5323741007194247</v>
      </c>
      <c r="R38" s="153">
        <f t="shared" si="36"/>
        <v>2.7434052757793768</v>
      </c>
      <c r="S38" s="153">
        <f t="shared" si="37"/>
        <v>2.4479616306954437</v>
      </c>
      <c r="T38" s="153">
        <f t="shared" si="38"/>
        <v>2.0258992805755396</v>
      </c>
      <c r="U38" s="153">
        <f t="shared" si="39"/>
        <v>2.8700239808153478</v>
      </c>
      <c r="V38" s="153">
        <f t="shared" si="40"/>
        <v>2.4479616306954437</v>
      </c>
      <c r="W38" s="153">
        <f t="shared" si="41"/>
        <v>2.5323741007194247</v>
      </c>
      <c r="X38" s="153">
        <f t="shared" si="42"/>
        <v>2.6589928057553958</v>
      </c>
      <c r="Y38" s="153">
        <f t="shared" si="43"/>
        <v>2.8700239808153478</v>
      </c>
      <c r="Z38" s="153">
        <f t="shared" si="44"/>
        <v>2.8700239808153478</v>
      </c>
      <c r="AA38" s="153">
        <f t="shared" si="45"/>
        <v>1.6038369304556357</v>
      </c>
      <c r="AB38" s="154">
        <f t="shared" si="46"/>
        <v>52.8</v>
      </c>
      <c r="AD38" s="156"/>
    </row>
    <row r="39" spans="1:30" s="86" customFormat="1" ht="20.100000000000001" customHeight="1" x14ac:dyDescent="0.3">
      <c r="A39" s="85">
        <v>26</v>
      </c>
      <c r="B39" s="18" t="s">
        <v>207</v>
      </c>
      <c r="C39" s="19" t="s">
        <v>9</v>
      </c>
      <c r="D39" s="20">
        <v>85</v>
      </c>
      <c r="E39" s="84">
        <v>85</v>
      </c>
      <c r="F39" s="29">
        <f t="shared" si="23"/>
        <v>170</v>
      </c>
      <c r="G39" s="80">
        <f>F39*100%</f>
        <v>170</v>
      </c>
      <c r="H39" s="79">
        <f t="shared" si="26"/>
        <v>0</v>
      </c>
      <c r="I39" s="79">
        <f t="shared" si="27"/>
        <v>11.550759392486011</v>
      </c>
      <c r="J39" s="79">
        <f t="shared" si="28"/>
        <v>11.550759392486011</v>
      </c>
      <c r="K39" s="79">
        <f t="shared" si="29"/>
        <v>8.1534772182254205</v>
      </c>
      <c r="L39" s="79">
        <f t="shared" si="30"/>
        <v>11.550759392486011</v>
      </c>
      <c r="M39" s="79">
        <f t="shared" si="31"/>
        <v>9.9200639488409283</v>
      </c>
      <c r="N39" s="79">
        <f t="shared" si="32"/>
        <v>9.2406075139888078</v>
      </c>
      <c r="O39" s="79">
        <f t="shared" si="33"/>
        <v>9.2406075139888078</v>
      </c>
      <c r="P39" s="79">
        <f t="shared" si="34"/>
        <v>9.9200639488409283</v>
      </c>
      <c r="Q39" s="79">
        <f t="shared" si="35"/>
        <v>8.1534772182254205</v>
      </c>
      <c r="R39" s="208">
        <f>(65/1251*G39)+9</f>
        <v>17.832933653077539</v>
      </c>
      <c r="S39" s="79">
        <f t="shared" si="37"/>
        <v>7.8816946442845728</v>
      </c>
      <c r="T39" s="79">
        <f t="shared" si="38"/>
        <v>6.5227817745803351</v>
      </c>
      <c r="U39" s="140">
        <f t="shared" si="39"/>
        <v>9.2406075139888078</v>
      </c>
      <c r="V39" s="79">
        <f t="shared" si="40"/>
        <v>7.8816946442845728</v>
      </c>
      <c r="W39" s="79">
        <f t="shared" si="41"/>
        <v>8.1534772182254205</v>
      </c>
      <c r="X39" s="79">
        <f t="shared" si="42"/>
        <v>8.5611510791366907</v>
      </c>
      <c r="Y39" s="79">
        <f t="shared" si="43"/>
        <v>9.2406075139888078</v>
      </c>
      <c r="Z39" s="79">
        <f t="shared" si="44"/>
        <v>9.2406075139888078</v>
      </c>
      <c r="AA39" s="79">
        <f t="shared" si="45"/>
        <v>5.1638689048760993</v>
      </c>
      <c r="AB39" s="17">
        <f t="shared" si="46"/>
        <v>179.00000000000003</v>
      </c>
      <c r="AC39" s="199" t="s">
        <v>204</v>
      </c>
      <c r="AD39" s="87"/>
    </row>
    <row r="40" spans="1:30" s="86" customFormat="1" ht="20.100000000000001" customHeight="1" x14ac:dyDescent="0.3">
      <c r="A40" s="190">
        <v>27</v>
      </c>
      <c r="B40" s="82" t="s">
        <v>206</v>
      </c>
      <c r="C40" s="83" t="s">
        <v>76</v>
      </c>
      <c r="D40" s="84"/>
      <c r="E40" s="84">
        <v>217</v>
      </c>
      <c r="F40" s="29">
        <f t="shared" si="23"/>
        <v>217</v>
      </c>
      <c r="G40" s="80">
        <f>F40*100%</f>
        <v>217</v>
      </c>
      <c r="H40" s="79">
        <f t="shared" si="26"/>
        <v>0</v>
      </c>
      <c r="I40" s="79">
        <f t="shared" si="27"/>
        <v>14.744204636290966</v>
      </c>
      <c r="J40" s="79">
        <f t="shared" si="28"/>
        <v>14.744204636290966</v>
      </c>
      <c r="K40" s="79">
        <f t="shared" si="29"/>
        <v>10.40767386091127</v>
      </c>
      <c r="L40" s="79">
        <f t="shared" si="30"/>
        <v>14.744204636290966</v>
      </c>
      <c r="M40" s="79">
        <f t="shared" si="31"/>
        <v>12.662669864108713</v>
      </c>
      <c r="N40" s="79">
        <f t="shared" si="32"/>
        <v>11.795363709032774</v>
      </c>
      <c r="O40" s="79">
        <f t="shared" si="33"/>
        <v>11.795363709032774</v>
      </c>
      <c r="P40" s="79">
        <f t="shared" si="34"/>
        <v>12.662669864108713</v>
      </c>
      <c r="Q40" s="79">
        <f t="shared" si="35"/>
        <v>10.40767386091127</v>
      </c>
      <c r="R40" s="140">
        <f t="shared" si="36"/>
        <v>11.274980015987209</v>
      </c>
      <c r="S40" s="79">
        <f t="shared" si="37"/>
        <v>10.060751398880896</v>
      </c>
      <c r="T40" s="79">
        <f t="shared" si="38"/>
        <v>8.3261390887290165</v>
      </c>
      <c r="U40" s="140">
        <f t="shared" si="39"/>
        <v>11.795363709032774</v>
      </c>
      <c r="V40" s="79">
        <f t="shared" si="40"/>
        <v>10.060751398880896</v>
      </c>
      <c r="W40" s="79">
        <f t="shared" si="41"/>
        <v>10.40767386091127</v>
      </c>
      <c r="X40" s="79">
        <f t="shared" si="42"/>
        <v>10.928057553956835</v>
      </c>
      <c r="Y40" s="79">
        <f t="shared" si="43"/>
        <v>11.795363709032774</v>
      </c>
      <c r="Z40" s="79">
        <f t="shared" si="44"/>
        <v>11.795363709032774</v>
      </c>
      <c r="AA40" s="79">
        <f t="shared" si="45"/>
        <v>6.5915267785771388</v>
      </c>
      <c r="AB40" s="17">
        <f t="shared" si="46"/>
        <v>217.00000000000006</v>
      </c>
      <c r="AC40" s="199" t="s">
        <v>204</v>
      </c>
      <c r="AD40" s="87"/>
    </row>
    <row r="41" spans="1:30" s="155" customFormat="1" ht="20.100000000000001" hidden="1" customHeight="1" x14ac:dyDescent="0.3">
      <c r="A41" s="191">
        <f t="shared" ref="A41" si="53">1+A40</f>
        <v>28</v>
      </c>
      <c r="B41" s="149" t="s">
        <v>130</v>
      </c>
      <c r="C41" s="150" t="s">
        <v>33</v>
      </c>
      <c r="D41" s="157">
        <v>60</v>
      </c>
      <c r="E41" s="157"/>
      <c r="F41" s="152">
        <f t="shared" si="23"/>
        <v>60</v>
      </c>
      <c r="G41" s="153">
        <f t="shared" ref="G41:G58" si="54">F41*80%</f>
        <v>48</v>
      </c>
      <c r="H41" s="153">
        <f t="shared" si="26"/>
        <v>12</v>
      </c>
      <c r="I41" s="153">
        <f t="shared" si="27"/>
        <v>3.261390887290168</v>
      </c>
      <c r="J41" s="153">
        <f t="shared" si="28"/>
        <v>3.261390887290168</v>
      </c>
      <c r="K41" s="153">
        <f t="shared" si="29"/>
        <v>2.3021582733812949</v>
      </c>
      <c r="L41" s="153">
        <f t="shared" si="30"/>
        <v>3.261390887290168</v>
      </c>
      <c r="M41" s="153">
        <f t="shared" si="31"/>
        <v>2.8009592326139092</v>
      </c>
      <c r="N41" s="153">
        <f t="shared" si="32"/>
        <v>2.6091127098321341</v>
      </c>
      <c r="O41" s="153">
        <f t="shared" si="33"/>
        <v>2.6091127098321341</v>
      </c>
      <c r="P41" s="153">
        <f t="shared" si="34"/>
        <v>2.8009592326139092</v>
      </c>
      <c r="Q41" s="153">
        <f t="shared" si="35"/>
        <v>2.3021582733812949</v>
      </c>
      <c r="R41" s="153">
        <f t="shared" si="36"/>
        <v>2.4940047961630696</v>
      </c>
      <c r="S41" s="153">
        <f t="shared" si="37"/>
        <v>2.2254196642685851</v>
      </c>
      <c r="T41" s="153">
        <f t="shared" si="38"/>
        <v>1.8417266187050358</v>
      </c>
      <c r="U41" s="153">
        <f t="shared" si="39"/>
        <v>2.6091127098321341</v>
      </c>
      <c r="V41" s="153">
        <f t="shared" si="40"/>
        <v>2.2254196642685851</v>
      </c>
      <c r="W41" s="153">
        <f t="shared" si="41"/>
        <v>2.3021582733812949</v>
      </c>
      <c r="X41" s="153">
        <f t="shared" si="42"/>
        <v>2.4172661870503598</v>
      </c>
      <c r="Y41" s="153">
        <f t="shared" si="43"/>
        <v>2.6091127098321341</v>
      </c>
      <c r="Z41" s="153">
        <f t="shared" si="44"/>
        <v>2.6091127098321341</v>
      </c>
      <c r="AA41" s="153">
        <f t="shared" si="45"/>
        <v>1.4580335731414868</v>
      </c>
      <c r="AB41" s="154">
        <f t="shared" si="46"/>
        <v>47.999999999999986</v>
      </c>
      <c r="AC41" s="200"/>
      <c r="AD41" s="156"/>
    </row>
    <row r="42" spans="1:30" s="8" customFormat="1" ht="20.100000000000001" customHeight="1" x14ac:dyDescent="0.3">
      <c r="A42" s="191">
        <v>28</v>
      </c>
      <c r="B42" s="82" t="s">
        <v>205</v>
      </c>
      <c r="C42" s="83" t="s">
        <v>76</v>
      </c>
      <c r="D42" s="84"/>
      <c r="E42" s="84">
        <v>12</v>
      </c>
      <c r="F42" s="29">
        <f t="shared" si="23"/>
        <v>12</v>
      </c>
      <c r="G42" s="80">
        <f>F42*100%</f>
        <v>12</v>
      </c>
      <c r="H42" s="79">
        <f t="shared" si="26"/>
        <v>0</v>
      </c>
      <c r="I42" s="79">
        <f t="shared" si="27"/>
        <v>0.815347721822542</v>
      </c>
      <c r="J42" s="79">
        <f t="shared" si="28"/>
        <v>0.815347721822542</v>
      </c>
      <c r="K42" s="79">
        <f t="shared" si="29"/>
        <v>0.57553956834532372</v>
      </c>
      <c r="L42" s="79">
        <f t="shared" si="30"/>
        <v>0.815347721822542</v>
      </c>
      <c r="M42" s="79">
        <f t="shared" si="31"/>
        <v>0.70023980815347731</v>
      </c>
      <c r="N42" s="79">
        <f t="shared" si="32"/>
        <v>0.65227817745803351</v>
      </c>
      <c r="O42" s="79">
        <f t="shared" si="33"/>
        <v>0.65227817745803351</v>
      </c>
      <c r="P42" s="79">
        <f t="shared" si="34"/>
        <v>0.70023980815347731</v>
      </c>
      <c r="Q42" s="79">
        <f t="shared" si="35"/>
        <v>0.57553956834532372</v>
      </c>
      <c r="R42" s="140">
        <f t="shared" si="36"/>
        <v>0.6235011990407674</v>
      </c>
      <c r="S42" s="79">
        <f t="shared" si="37"/>
        <v>0.55635491606714627</v>
      </c>
      <c r="T42" s="79">
        <f t="shared" si="38"/>
        <v>0.46043165467625896</v>
      </c>
      <c r="U42" s="140">
        <f t="shared" si="39"/>
        <v>0.65227817745803351</v>
      </c>
      <c r="V42" s="79">
        <f t="shared" si="40"/>
        <v>0.55635491606714627</v>
      </c>
      <c r="W42" s="79">
        <f t="shared" si="41"/>
        <v>0.57553956834532372</v>
      </c>
      <c r="X42" s="79">
        <f t="shared" si="42"/>
        <v>0.60431654676258995</v>
      </c>
      <c r="Y42" s="79">
        <f t="shared" si="43"/>
        <v>0.65227817745803351</v>
      </c>
      <c r="Z42" s="79">
        <f t="shared" si="44"/>
        <v>0.65227817745803351</v>
      </c>
      <c r="AA42" s="79">
        <f t="shared" si="45"/>
        <v>0.36450839328537171</v>
      </c>
      <c r="AB42" s="17">
        <f t="shared" si="46"/>
        <v>11.999999999999996</v>
      </c>
      <c r="AC42" s="201" t="s">
        <v>204</v>
      </c>
      <c r="AD42" s="25"/>
    </row>
    <row r="43" spans="1:30" s="8" customFormat="1" ht="20.100000000000001" customHeight="1" x14ac:dyDescent="0.3">
      <c r="A43" s="191">
        <f t="shared" si="21"/>
        <v>29</v>
      </c>
      <c r="B43" s="18" t="s">
        <v>211</v>
      </c>
      <c r="C43" s="19" t="s">
        <v>210</v>
      </c>
      <c r="D43" s="20">
        <v>60</v>
      </c>
      <c r="E43" s="84">
        <v>37</v>
      </c>
      <c r="F43" s="29">
        <f t="shared" si="23"/>
        <v>97</v>
      </c>
      <c r="G43" s="80">
        <f>F43*100%</f>
        <v>97</v>
      </c>
      <c r="H43" s="79">
        <f t="shared" si="26"/>
        <v>0</v>
      </c>
      <c r="I43" s="79">
        <f t="shared" si="27"/>
        <v>6.5907274180655477</v>
      </c>
      <c r="J43" s="79">
        <f t="shared" si="28"/>
        <v>6.5907274180655477</v>
      </c>
      <c r="K43" s="79">
        <f t="shared" si="29"/>
        <v>4.652278177458034</v>
      </c>
      <c r="L43" s="79">
        <f t="shared" si="30"/>
        <v>6.5907274180655477</v>
      </c>
      <c r="M43" s="79">
        <f t="shared" si="31"/>
        <v>5.6602717825739415</v>
      </c>
      <c r="N43" s="79">
        <f t="shared" si="32"/>
        <v>5.2725819344524378</v>
      </c>
      <c r="O43" s="79">
        <f t="shared" si="33"/>
        <v>5.2725819344524378</v>
      </c>
      <c r="P43" s="79">
        <f t="shared" si="34"/>
        <v>5.6602717825739415</v>
      </c>
      <c r="Q43" s="208">
        <f>(60/1251*G43)+25</f>
        <v>29.652278177458033</v>
      </c>
      <c r="R43" s="208">
        <f>(65/1251*G43)+5+5</f>
        <v>15.039968025579537</v>
      </c>
      <c r="S43" s="79">
        <f t="shared" si="37"/>
        <v>4.4972022382094323</v>
      </c>
      <c r="T43" s="79">
        <f t="shared" si="38"/>
        <v>3.7218225419664268</v>
      </c>
      <c r="U43" s="140">
        <f t="shared" si="39"/>
        <v>5.2725819344524378</v>
      </c>
      <c r="V43" s="79">
        <f t="shared" si="40"/>
        <v>4.4972022382094323</v>
      </c>
      <c r="W43" s="79">
        <f t="shared" si="41"/>
        <v>4.652278177458034</v>
      </c>
      <c r="X43" s="208">
        <f>(63/1251*G43)+25</f>
        <v>29.884892086330936</v>
      </c>
      <c r="Y43" s="79">
        <f t="shared" si="43"/>
        <v>5.2725819344524378</v>
      </c>
      <c r="Z43" s="79">
        <f t="shared" si="44"/>
        <v>5.2725819344524378</v>
      </c>
      <c r="AA43" s="79">
        <f t="shared" si="45"/>
        <v>2.9464428457234213</v>
      </c>
      <c r="AB43" s="17">
        <f t="shared" si="46"/>
        <v>157</v>
      </c>
      <c r="AD43" s="25"/>
    </row>
    <row r="44" spans="1:30" s="8" customFormat="1" ht="20.100000000000001" customHeight="1" x14ac:dyDescent="0.3">
      <c r="A44" s="190">
        <v>30</v>
      </c>
      <c r="B44" s="82" t="s">
        <v>70</v>
      </c>
      <c r="C44" s="83" t="s">
        <v>33</v>
      </c>
      <c r="D44" s="84"/>
      <c r="E44" s="84">
        <v>171</v>
      </c>
      <c r="F44" s="29">
        <f t="shared" si="23"/>
        <v>171</v>
      </c>
      <c r="G44" s="80">
        <f>F44*50%</f>
        <v>85.5</v>
      </c>
      <c r="H44" s="208">
        <f>(F44-G44)-15-4-5</f>
        <v>61.5</v>
      </c>
      <c r="I44" s="79">
        <f t="shared" si="27"/>
        <v>5.8093525179856114</v>
      </c>
      <c r="J44" s="79">
        <f t="shared" si="28"/>
        <v>5.8093525179856114</v>
      </c>
      <c r="K44" s="79">
        <f t="shared" si="29"/>
        <v>4.1007194244604319</v>
      </c>
      <c r="L44" s="79">
        <f t="shared" si="30"/>
        <v>5.8093525179856114</v>
      </c>
      <c r="M44" s="79">
        <f t="shared" si="31"/>
        <v>4.9892086330935257</v>
      </c>
      <c r="N44" s="79">
        <f t="shared" si="32"/>
        <v>4.6474820143884887</v>
      </c>
      <c r="O44" s="208">
        <f>(68/1251*G44)+4</f>
        <v>8.6474820143884887</v>
      </c>
      <c r="P44" s="79">
        <f t="shared" si="34"/>
        <v>4.9892086330935257</v>
      </c>
      <c r="Q44" s="79">
        <f t="shared" si="35"/>
        <v>4.1007194244604319</v>
      </c>
      <c r="R44" s="140">
        <f t="shared" si="36"/>
        <v>4.4424460431654671</v>
      </c>
      <c r="S44" s="79">
        <f t="shared" si="37"/>
        <v>3.9640287769784175</v>
      </c>
      <c r="T44" s="79">
        <f t="shared" si="38"/>
        <v>3.2805755395683449</v>
      </c>
      <c r="U44" s="140">
        <f t="shared" si="39"/>
        <v>4.6474820143884887</v>
      </c>
      <c r="V44" s="79">
        <f t="shared" si="40"/>
        <v>3.9640287769784175</v>
      </c>
      <c r="W44" s="79">
        <f t="shared" si="41"/>
        <v>4.1007194244604319</v>
      </c>
      <c r="X44" s="208">
        <f>(63/1251*G44)+15</f>
        <v>19.305755395683455</v>
      </c>
      <c r="Y44" s="208">
        <f>(68/1251*G44)+5</f>
        <v>9.6474820143884887</v>
      </c>
      <c r="Z44" s="79">
        <f t="shared" si="44"/>
        <v>4.6474820143884887</v>
      </c>
      <c r="AA44" s="79">
        <f t="shared" si="45"/>
        <v>2.5971223021582737</v>
      </c>
      <c r="AB44" s="17">
        <f t="shared" si="46"/>
        <v>109.50000000000001</v>
      </c>
      <c r="AD44" s="25"/>
    </row>
    <row r="45" spans="1:30" s="8" customFormat="1" ht="20.100000000000001" customHeight="1" x14ac:dyDescent="0.3">
      <c r="A45" s="191">
        <f t="shared" ref="A45:A46" si="55">1+A44</f>
        <v>31</v>
      </c>
      <c r="B45" s="82" t="s">
        <v>71</v>
      </c>
      <c r="C45" s="83" t="s">
        <v>33</v>
      </c>
      <c r="D45" s="84"/>
      <c r="E45" s="84">
        <v>129</v>
      </c>
      <c r="F45" s="29">
        <f t="shared" si="23"/>
        <v>129</v>
      </c>
      <c r="G45" s="80">
        <f>F45*50%</f>
        <v>64.5</v>
      </c>
      <c r="H45" s="79">
        <f t="shared" si="26"/>
        <v>64.5</v>
      </c>
      <c r="I45" s="79">
        <f t="shared" si="27"/>
        <v>4.3824940047961629</v>
      </c>
      <c r="J45" s="79">
        <f t="shared" si="28"/>
        <v>4.3824940047961629</v>
      </c>
      <c r="K45" s="79">
        <f t="shared" si="29"/>
        <v>3.093525179856115</v>
      </c>
      <c r="L45" s="79">
        <f t="shared" si="30"/>
        <v>4.3824940047961629</v>
      </c>
      <c r="M45" s="79">
        <f t="shared" si="31"/>
        <v>3.7637889688249402</v>
      </c>
      <c r="N45" s="79">
        <f t="shared" si="32"/>
        <v>3.5059952038369304</v>
      </c>
      <c r="O45" s="79">
        <f t="shared" si="33"/>
        <v>3.5059952038369304</v>
      </c>
      <c r="P45" s="79">
        <f t="shared" si="34"/>
        <v>3.7637889688249402</v>
      </c>
      <c r="Q45" s="79">
        <f t="shared" si="35"/>
        <v>3.093525179856115</v>
      </c>
      <c r="R45" s="140">
        <f t="shared" si="36"/>
        <v>3.3513189448441247</v>
      </c>
      <c r="S45" s="79">
        <f t="shared" si="37"/>
        <v>2.9904076738609113</v>
      </c>
      <c r="T45" s="79">
        <f t="shared" si="38"/>
        <v>2.4748201438848918</v>
      </c>
      <c r="U45" s="140">
        <f t="shared" si="39"/>
        <v>3.5059952038369304</v>
      </c>
      <c r="V45" s="79">
        <f t="shared" si="40"/>
        <v>2.9904076738609113</v>
      </c>
      <c r="W45" s="79">
        <f t="shared" si="41"/>
        <v>3.093525179856115</v>
      </c>
      <c r="X45" s="79">
        <f t="shared" si="42"/>
        <v>3.2482014388489207</v>
      </c>
      <c r="Y45" s="79">
        <f t="shared" si="43"/>
        <v>3.5059952038369304</v>
      </c>
      <c r="Z45" s="79">
        <f t="shared" si="44"/>
        <v>3.5059952038369304</v>
      </c>
      <c r="AA45" s="79">
        <f t="shared" si="45"/>
        <v>1.9592326139088729</v>
      </c>
      <c r="AB45" s="17">
        <f t="shared" si="46"/>
        <v>64.5</v>
      </c>
      <c r="AD45" s="25"/>
    </row>
    <row r="46" spans="1:30" s="155" customFormat="1" ht="20.100000000000001" hidden="1" customHeight="1" x14ac:dyDescent="0.3">
      <c r="A46" s="191">
        <f t="shared" si="55"/>
        <v>32</v>
      </c>
      <c r="B46" s="149" t="s">
        <v>77</v>
      </c>
      <c r="C46" s="150" t="s">
        <v>10</v>
      </c>
      <c r="D46" s="157"/>
      <c r="E46" s="157">
        <v>177</v>
      </c>
      <c r="F46" s="152">
        <f t="shared" si="23"/>
        <v>177</v>
      </c>
      <c r="G46" s="153">
        <f t="shared" si="54"/>
        <v>141.6</v>
      </c>
      <c r="H46" s="153">
        <f t="shared" si="26"/>
        <v>35.400000000000006</v>
      </c>
      <c r="I46" s="153">
        <f t="shared" si="27"/>
        <v>9.621103117505994</v>
      </c>
      <c r="J46" s="153">
        <f t="shared" si="28"/>
        <v>9.621103117505994</v>
      </c>
      <c r="K46" s="153">
        <f t="shared" si="29"/>
        <v>6.7913669064748197</v>
      </c>
      <c r="L46" s="153">
        <f t="shared" si="30"/>
        <v>9.621103117505994</v>
      </c>
      <c r="M46" s="153">
        <f t="shared" si="31"/>
        <v>8.2628297362110317</v>
      </c>
      <c r="N46" s="153">
        <f t="shared" si="32"/>
        <v>7.6968824940047957</v>
      </c>
      <c r="O46" s="153">
        <f t="shared" si="33"/>
        <v>7.6968824940047957</v>
      </c>
      <c r="P46" s="153">
        <f t="shared" si="34"/>
        <v>8.2628297362110317</v>
      </c>
      <c r="Q46" s="153">
        <f t="shared" si="35"/>
        <v>6.7913669064748197</v>
      </c>
      <c r="R46" s="153">
        <f t="shared" si="36"/>
        <v>7.3573141486810547</v>
      </c>
      <c r="S46" s="153">
        <f t="shared" si="37"/>
        <v>6.5649880095923256</v>
      </c>
      <c r="T46" s="153">
        <f t="shared" si="38"/>
        <v>5.4330935251798556</v>
      </c>
      <c r="U46" s="153">
        <f t="shared" si="39"/>
        <v>7.6968824940047957</v>
      </c>
      <c r="V46" s="153">
        <f t="shared" si="40"/>
        <v>6.5649880095923256</v>
      </c>
      <c r="W46" s="153">
        <f t="shared" si="41"/>
        <v>6.7913669064748197</v>
      </c>
      <c r="X46" s="153">
        <f t="shared" si="42"/>
        <v>7.1309352517985607</v>
      </c>
      <c r="Y46" s="153">
        <f t="shared" si="43"/>
        <v>7.6968824940047957</v>
      </c>
      <c r="Z46" s="153">
        <f t="shared" si="44"/>
        <v>7.6968824940047957</v>
      </c>
      <c r="AA46" s="153">
        <f t="shared" si="45"/>
        <v>4.3011990407673864</v>
      </c>
      <c r="AB46" s="154">
        <f t="shared" si="46"/>
        <v>141.6</v>
      </c>
      <c r="AD46" s="156"/>
    </row>
    <row r="47" spans="1:30" s="8" customFormat="1" ht="20.100000000000001" customHeight="1" x14ac:dyDescent="0.3">
      <c r="A47" s="191">
        <v>32</v>
      </c>
      <c r="B47" s="22" t="s">
        <v>78</v>
      </c>
      <c r="C47" s="23" t="s">
        <v>10</v>
      </c>
      <c r="D47" s="21"/>
      <c r="E47" s="84">
        <v>380</v>
      </c>
      <c r="F47" s="29">
        <f t="shared" si="23"/>
        <v>380</v>
      </c>
      <c r="G47" s="80">
        <f>F47*100%</f>
        <v>380</v>
      </c>
      <c r="H47" s="79">
        <f t="shared" si="26"/>
        <v>0</v>
      </c>
      <c r="I47" s="79">
        <f t="shared" si="27"/>
        <v>25.819344524380494</v>
      </c>
      <c r="J47" s="79">
        <f t="shared" si="28"/>
        <v>25.819344524380494</v>
      </c>
      <c r="K47" s="79">
        <f t="shared" si="29"/>
        <v>18.225419664268586</v>
      </c>
      <c r="L47" s="79">
        <f t="shared" si="30"/>
        <v>25.819344524380494</v>
      </c>
      <c r="M47" s="79">
        <f t="shared" si="31"/>
        <v>22.174260591526778</v>
      </c>
      <c r="N47" s="79">
        <f t="shared" si="32"/>
        <v>20.655475619504397</v>
      </c>
      <c r="O47" s="79">
        <f t="shared" si="33"/>
        <v>20.655475619504397</v>
      </c>
      <c r="P47" s="79">
        <f t="shared" si="34"/>
        <v>22.174260591526778</v>
      </c>
      <c r="Q47" s="79">
        <f t="shared" si="35"/>
        <v>18.225419664268586</v>
      </c>
      <c r="R47" s="140">
        <f t="shared" si="36"/>
        <v>19.744204636290966</v>
      </c>
      <c r="S47" s="79">
        <f t="shared" si="37"/>
        <v>17.617905675459632</v>
      </c>
      <c r="T47" s="79">
        <f t="shared" si="38"/>
        <v>14.580335731414866</v>
      </c>
      <c r="U47" s="140">
        <f t="shared" si="39"/>
        <v>20.655475619504397</v>
      </c>
      <c r="V47" s="79">
        <f t="shared" si="40"/>
        <v>17.617905675459632</v>
      </c>
      <c r="W47" s="79">
        <f t="shared" si="41"/>
        <v>18.225419664268586</v>
      </c>
      <c r="X47" s="79">
        <f t="shared" si="42"/>
        <v>19.136690647482013</v>
      </c>
      <c r="Y47" s="79">
        <f t="shared" si="43"/>
        <v>20.655475619504397</v>
      </c>
      <c r="Z47" s="79">
        <f t="shared" si="44"/>
        <v>20.655475619504397</v>
      </c>
      <c r="AA47" s="79">
        <f t="shared" si="45"/>
        <v>11.542765787370104</v>
      </c>
      <c r="AB47" s="17">
        <f t="shared" si="46"/>
        <v>379.99999999999994</v>
      </c>
      <c r="AD47" s="25"/>
    </row>
    <row r="48" spans="1:30" s="8" customFormat="1" ht="20.100000000000001" customHeight="1" x14ac:dyDescent="0.3">
      <c r="A48" s="190">
        <v>33</v>
      </c>
      <c r="B48" s="22" t="s">
        <v>167</v>
      </c>
      <c r="C48" s="23" t="s">
        <v>10</v>
      </c>
      <c r="D48" s="21"/>
      <c r="E48" s="84">
        <v>2050</v>
      </c>
      <c r="F48" s="29">
        <f t="shared" si="23"/>
        <v>2050</v>
      </c>
      <c r="G48" s="80">
        <f>F48*50%</f>
        <v>1025</v>
      </c>
      <c r="H48" s="208">
        <f>(F48-G48)-10-25</f>
        <v>990</v>
      </c>
      <c r="I48" s="79">
        <f t="shared" si="27"/>
        <v>69.64428457234213</v>
      </c>
      <c r="J48" s="79">
        <f t="shared" si="28"/>
        <v>69.64428457234213</v>
      </c>
      <c r="K48" s="79">
        <f t="shared" si="29"/>
        <v>49.16067146282974</v>
      </c>
      <c r="L48" s="79">
        <f t="shared" si="30"/>
        <v>69.64428457234213</v>
      </c>
      <c r="M48" s="79">
        <f t="shared" si="31"/>
        <v>59.812150279776183</v>
      </c>
      <c r="N48" s="79">
        <f t="shared" si="32"/>
        <v>55.715427657873697</v>
      </c>
      <c r="O48" s="79">
        <f t="shared" si="33"/>
        <v>55.715427657873697</v>
      </c>
      <c r="P48" s="79">
        <f t="shared" si="34"/>
        <v>59.812150279776183</v>
      </c>
      <c r="Q48" s="79">
        <f t="shared" si="35"/>
        <v>49.16067146282974</v>
      </c>
      <c r="R48" s="208">
        <f>(65/1251*G48)+10</f>
        <v>63.257394084732212</v>
      </c>
      <c r="S48" s="79">
        <f t="shared" si="37"/>
        <v>47.521982414068745</v>
      </c>
      <c r="T48" s="79">
        <f t="shared" si="38"/>
        <v>39.328537170263786</v>
      </c>
      <c r="U48" s="140">
        <f t="shared" si="39"/>
        <v>55.715427657873697</v>
      </c>
      <c r="V48" s="79">
        <f t="shared" si="40"/>
        <v>47.521982414068745</v>
      </c>
      <c r="W48" s="79">
        <f t="shared" si="41"/>
        <v>49.16067146282974</v>
      </c>
      <c r="X48" s="208">
        <f>(63/1251*G48)+25</f>
        <v>76.618705035971232</v>
      </c>
      <c r="Y48" s="79">
        <f t="shared" si="43"/>
        <v>55.715427657873697</v>
      </c>
      <c r="Z48" s="79">
        <f t="shared" si="44"/>
        <v>55.715427657873697</v>
      </c>
      <c r="AA48" s="79">
        <f t="shared" si="45"/>
        <v>31.135091926458834</v>
      </c>
      <c r="AB48" s="17">
        <f t="shared" si="46"/>
        <v>1060</v>
      </c>
      <c r="AD48" s="25"/>
    </row>
    <row r="49" spans="1:30" s="155" customFormat="1" ht="20.100000000000001" hidden="1" customHeight="1" x14ac:dyDescent="0.3">
      <c r="A49" s="191">
        <f t="shared" ref="A49:A50" si="56">1+A48</f>
        <v>34</v>
      </c>
      <c r="B49" s="149" t="s">
        <v>168</v>
      </c>
      <c r="C49" s="150" t="s">
        <v>21</v>
      </c>
      <c r="D49" s="157"/>
      <c r="E49" s="157">
        <v>124</v>
      </c>
      <c r="F49" s="152">
        <f t="shared" si="23"/>
        <v>124</v>
      </c>
      <c r="G49" s="153">
        <f t="shared" si="54"/>
        <v>99.2</v>
      </c>
      <c r="H49" s="153">
        <f t="shared" si="26"/>
        <v>24.799999999999997</v>
      </c>
      <c r="I49" s="153">
        <f t="shared" si="27"/>
        <v>6.740207833733014</v>
      </c>
      <c r="J49" s="153">
        <f t="shared" si="28"/>
        <v>6.740207833733014</v>
      </c>
      <c r="K49" s="153">
        <f t="shared" si="29"/>
        <v>4.7577937649880093</v>
      </c>
      <c r="L49" s="153">
        <f t="shared" si="30"/>
        <v>6.740207833733014</v>
      </c>
      <c r="M49" s="153">
        <f t="shared" si="31"/>
        <v>5.7886490807354125</v>
      </c>
      <c r="N49" s="153">
        <f t="shared" si="32"/>
        <v>5.3921662669864103</v>
      </c>
      <c r="O49" s="153">
        <f t="shared" si="33"/>
        <v>5.3921662669864103</v>
      </c>
      <c r="P49" s="153">
        <f t="shared" si="34"/>
        <v>5.7886490807354125</v>
      </c>
      <c r="Q49" s="153">
        <f t="shared" si="35"/>
        <v>4.7577937649880093</v>
      </c>
      <c r="R49" s="153">
        <f t="shared" si="36"/>
        <v>5.1542765787370106</v>
      </c>
      <c r="S49" s="153">
        <f t="shared" si="37"/>
        <v>4.5992006394884095</v>
      </c>
      <c r="T49" s="153">
        <f t="shared" si="38"/>
        <v>3.8062350119904074</v>
      </c>
      <c r="U49" s="153">
        <f t="shared" si="39"/>
        <v>5.3921662669864103</v>
      </c>
      <c r="V49" s="153">
        <f t="shared" si="40"/>
        <v>4.5992006394884095</v>
      </c>
      <c r="W49" s="153">
        <f t="shared" si="41"/>
        <v>4.7577937649880093</v>
      </c>
      <c r="X49" s="153">
        <f t="shared" si="42"/>
        <v>4.9956834532374099</v>
      </c>
      <c r="Y49" s="153">
        <f t="shared" si="43"/>
        <v>5.3921662669864103</v>
      </c>
      <c r="Z49" s="153">
        <f t="shared" si="44"/>
        <v>5.3921662669864103</v>
      </c>
      <c r="AA49" s="153">
        <f t="shared" si="45"/>
        <v>3.0132693844924061</v>
      </c>
      <c r="AB49" s="154">
        <f t="shared" si="46"/>
        <v>99.199999999999974</v>
      </c>
      <c r="AD49" s="156"/>
    </row>
    <row r="50" spans="1:30" s="155" customFormat="1" ht="20.100000000000001" hidden="1" customHeight="1" x14ac:dyDescent="0.3">
      <c r="A50" s="191">
        <f t="shared" si="56"/>
        <v>35</v>
      </c>
      <c r="B50" s="149" t="s">
        <v>169</v>
      </c>
      <c r="C50" s="150" t="s">
        <v>131</v>
      </c>
      <c r="D50" s="157"/>
      <c r="E50" s="157">
        <v>59</v>
      </c>
      <c r="F50" s="152">
        <f t="shared" si="23"/>
        <v>59</v>
      </c>
      <c r="G50" s="153">
        <f t="shared" si="54"/>
        <v>47.2</v>
      </c>
      <c r="H50" s="153">
        <f t="shared" si="26"/>
        <v>11.799999999999997</v>
      </c>
      <c r="I50" s="153">
        <f t="shared" si="27"/>
        <v>3.2070343725019987</v>
      </c>
      <c r="J50" s="153">
        <f t="shared" si="28"/>
        <v>3.2070343725019987</v>
      </c>
      <c r="K50" s="153">
        <f t="shared" si="29"/>
        <v>2.2637889688249402</v>
      </c>
      <c r="L50" s="153">
        <f t="shared" si="30"/>
        <v>3.2070343725019987</v>
      </c>
      <c r="M50" s="153">
        <f t="shared" si="31"/>
        <v>2.7542765787370107</v>
      </c>
      <c r="N50" s="153">
        <f t="shared" si="32"/>
        <v>2.5656274980015987</v>
      </c>
      <c r="O50" s="153">
        <f t="shared" si="33"/>
        <v>2.5656274980015987</v>
      </c>
      <c r="P50" s="153">
        <f t="shared" si="34"/>
        <v>2.7542765787370107</v>
      </c>
      <c r="Q50" s="153">
        <f t="shared" si="35"/>
        <v>2.2637889688249402</v>
      </c>
      <c r="R50" s="153">
        <f t="shared" si="36"/>
        <v>2.4524380495603517</v>
      </c>
      <c r="S50" s="153">
        <f t="shared" si="37"/>
        <v>2.1883293365307757</v>
      </c>
      <c r="T50" s="153">
        <f t="shared" si="38"/>
        <v>1.8110311750599519</v>
      </c>
      <c r="U50" s="153">
        <f t="shared" si="39"/>
        <v>2.5656274980015987</v>
      </c>
      <c r="V50" s="153">
        <f t="shared" si="40"/>
        <v>2.1883293365307757</v>
      </c>
      <c r="W50" s="153">
        <f t="shared" si="41"/>
        <v>2.2637889688249402</v>
      </c>
      <c r="X50" s="153">
        <f t="shared" si="42"/>
        <v>2.3769784172661872</v>
      </c>
      <c r="Y50" s="153">
        <f t="shared" si="43"/>
        <v>2.5656274980015987</v>
      </c>
      <c r="Z50" s="153">
        <f t="shared" si="44"/>
        <v>2.5656274980015987</v>
      </c>
      <c r="AA50" s="153">
        <f t="shared" si="45"/>
        <v>1.4337330135891289</v>
      </c>
      <c r="AB50" s="154">
        <f t="shared" si="46"/>
        <v>47.2</v>
      </c>
      <c r="AD50" s="156"/>
    </row>
    <row r="51" spans="1:30" s="8" customFormat="1" ht="20.100000000000001" hidden="1" customHeight="1" x14ac:dyDescent="0.3">
      <c r="A51" s="191">
        <f t="shared" si="21"/>
        <v>36</v>
      </c>
      <c r="B51" s="26" t="s">
        <v>27</v>
      </c>
      <c r="C51" s="28" t="s">
        <v>19</v>
      </c>
      <c r="D51" s="21"/>
      <c r="E51" s="84"/>
      <c r="F51" s="29">
        <f t="shared" si="23"/>
        <v>0</v>
      </c>
      <c r="G51" s="80">
        <f t="shared" si="54"/>
        <v>0</v>
      </c>
      <c r="H51" s="79">
        <f t="shared" si="26"/>
        <v>0</v>
      </c>
      <c r="I51" s="79">
        <f t="shared" si="27"/>
        <v>0</v>
      </c>
      <c r="J51" s="79">
        <f t="shared" si="28"/>
        <v>0</v>
      </c>
      <c r="K51" s="79">
        <f t="shared" si="29"/>
        <v>0</v>
      </c>
      <c r="L51" s="79">
        <f t="shared" si="30"/>
        <v>0</v>
      </c>
      <c r="M51" s="79">
        <f t="shared" si="31"/>
        <v>0</v>
      </c>
      <c r="N51" s="79">
        <f t="shared" si="32"/>
        <v>0</v>
      </c>
      <c r="O51" s="79">
        <f t="shared" si="33"/>
        <v>0</v>
      </c>
      <c r="P51" s="79">
        <f t="shared" si="34"/>
        <v>0</v>
      </c>
      <c r="Q51" s="79">
        <f t="shared" si="35"/>
        <v>0</v>
      </c>
      <c r="R51" s="140">
        <f t="shared" si="36"/>
        <v>0</v>
      </c>
      <c r="S51" s="79">
        <f t="shared" si="37"/>
        <v>0</v>
      </c>
      <c r="T51" s="79">
        <f t="shared" si="38"/>
        <v>0</v>
      </c>
      <c r="U51" s="140">
        <f t="shared" si="39"/>
        <v>0</v>
      </c>
      <c r="V51" s="79">
        <f t="shared" si="40"/>
        <v>0</v>
      </c>
      <c r="W51" s="79">
        <f t="shared" si="41"/>
        <v>0</v>
      </c>
      <c r="X51" s="79">
        <f t="shared" si="42"/>
        <v>0</v>
      </c>
      <c r="Y51" s="79">
        <f t="shared" si="43"/>
        <v>0</v>
      </c>
      <c r="Z51" s="79">
        <f t="shared" si="44"/>
        <v>0</v>
      </c>
      <c r="AA51" s="79">
        <f t="shared" si="45"/>
        <v>0</v>
      </c>
      <c r="AB51" s="17">
        <f t="shared" si="46"/>
        <v>0</v>
      </c>
      <c r="AD51" s="25"/>
    </row>
    <row r="52" spans="1:30" s="8" customFormat="1" ht="20.100000000000001" hidden="1" customHeight="1" x14ac:dyDescent="0.3">
      <c r="A52" s="190">
        <v>12</v>
      </c>
      <c r="B52" s="26" t="s">
        <v>28</v>
      </c>
      <c r="C52" s="28" t="s">
        <v>20</v>
      </c>
      <c r="D52" s="21"/>
      <c r="E52" s="84"/>
      <c r="F52" s="29">
        <f t="shared" si="23"/>
        <v>0</v>
      </c>
      <c r="G52" s="80">
        <f t="shared" si="54"/>
        <v>0</v>
      </c>
      <c r="H52" s="79">
        <f t="shared" si="26"/>
        <v>0</v>
      </c>
      <c r="I52" s="79">
        <f t="shared" si="27"/>
        <v>0</v>
      </c>
      <c r="J52" s="79">
        <f t="shared" si="28"/>
        <v>0</v>
      </c>
      <c r="K52" s="79">
        <f t="shared" si="29"/>
        <v>0</v>
      </c>
      <c r="L52" s="79">
        <f t="shared" si="30"/>
        <v>0</v>
      </c>
      <c r="M52" s="79">
        <f t="shared" si="31"/>
        <v>0</v>
      </c>
      <c r="N52" s="79">
        <f t="shared" si="32"/>
        <v>0</v>
      </c>
      <c r="O52" s="79">
        <f t="shared" si="33"/>
        <v>0</v>
      </c>
      <c r="P52" s="79">
        <f t="shared" si="34"/>
        <v>0</v>
      </c>
      <c r="Q52" s="79">
        <f t="shared" si="35"/>
        <v>0</v>
      </c>
      <c r="R52" s="140">
        <f t="shared" si="36"/>
        <v>0</v>
      </c>
      <c r="S52" s="79">
        <f t="shared" si="37"/>
        <v>0</v>
      </c>
      <c r="T52" s="79">
        <f t="shared" si="38"/>
        <v>0</v>
      </c>
      <c r="U52" s="140">
        <f t="shared" si="39"/>
        <v>0</v>
      </c>
      <c r="V52" s="79">
        <f t="shared" si="40"/>
        <v>0</v>
      </c>
      <c r="W52" s="79">
        <f t="shared" si="41"/>
        <v>0</v>
      </c>
      <c r="X52" s="79">
        <f t="shared" si="42"/>
        <v>0</v>
      </c>
      <c r="Y52" s="79">
        <f t="shared" si="43"/>
        <v>0</v>
      </c>
      <c r="Z52" s="79">
        <f t="shared" si="44"/>
        <v>0</v>
      </c>
      <c r="AA52" s="79">
        <f t="shared" si="45"/>
        <v>0</v>
      </c>
      <c r="AB52" s="17">
        <f t="shared" si="46"/>
        <v>0</v>
      </c>
      <c r="AD52" s="25"/>
    </row>
    <row r="53" spans="1:30" s="8" customFormat="1" ht="20.100000000000001" hidden="1" customHeight="1" x14ac:dyDescent="0.3">
      <c r="A53" s="191">
        <f t="shared" ref="A53:A54" si="57">1+A52</f>
        <v>13</v>
      </c>
      <c r="B53" s="26" t="s">
        <v>23</v>
      </c>
      <c r="C53" s="28" t="s">
        <v>21</v>
      </c>
      <c r="D53" s="21"/>
      <c r="E53" s="84"/>
      <c r="F53" s="29">
        <f t="shared" si="23"/>
        <v>0</v>
      </c>
      <c r="G53" s="80">
        <f t="shared" si="54"/>
        <v>0</v>
      </c>
      <c r="H53" s="79">
        <f t="shared" si="26"/>
        <v>0</v>
      </c>
      <c r="I53" s="79">
        <f t="shared" si="27"/>
        <v>0</v>
      </c>
      <c r="J53" s="79">
        <f t="shared" si="28"/>
        <v>0</v>
      </c>
      <c r="K53" s="79">
        <f t="shared" si="29"/>
        <v>0</v>
      </c>
      <c r="L53" s="79">
        <f t="shared" si="30"/>
        <v>0</v>
      </c>
      <c r="M53" s="79">
        <f t="shared" si="31"/>
        <v>0</v>
      </c>
      <c r="N53" s="79">
        <f t="shared" si="32"/>
        <v>0</v>
      </c>
      <c r="O53" s="79">
        <f t="shared" si="33"/>
        <v>0</v>
      </c>
      <c r="P53" s="79">
        <f t="shared" si="34"/>
        <v>0</v>
      </c>
      <c r="Q53" s="79">
        <f t="shared" si="35"/>
        <v>0</v>
      </c>
      <c r="R53" s="140">
        <f t="shared" si="36"/>
        <v>0</v>
      </c>
      <c r="S53" s="79">
        <f t="shared" si="37"/>
        <v>0</v>
      </c>
      <c r="T53" s="79">
        <f t="shared" si="38"/>
        <v>0</v>
      </c>
      <c r="U53" s="140">
        <f t="shared" si="39"/>
        <v>0</v>
      </c>
      <c r="V53" s="79">
        <f t="shared" si="40"/>
        <v>0</v>
      </c>
      <c r="W53" s="79">
        <f t="shared" si="41"/>
        <v>0</v>
      </c>
      <c r="X53" s="79">
        <f t="shared" si="42"/>
        <v>0</v>
      </c>
      <c r="Y53" s="79">
        <f t="shared" si="43"/>
        <v>0</v>
      </c>
      <c r="Z53" s="79">
        <f t="shared" si="44"/>
        <v>0</v>
      </c>
      <c r="AA53" s="79">
        <f t="shared" si="45"/>
        <v>0</v>
      </c>
      <c r="AB53" s="17">
        <f t="shared" si="46"/>
        <v>0</v>
      </c>
      <c r="AD53" s="25"/>
    </row>
    <row r="54" spans="1:30" s="8" customFormat="1" ht="20.100000000000001" hidden="1" customHeight="1" x14ac:dyDescent="0.3">
      <c r="A54" s="191">
        <f t="shared" si="57"/>
        <v>14</v>
      </c>
      <c r="B54" s="26" t="s">
        <v>24</v>
      </c>
      <c r="C54" s="28" t="s">
        <v>21</v>
      </c>
      <c r="D54" s="21"/>
      <c r="E54" s="84"/>
      <c r="F54" s="29">
        <f t="shared" si="23"/>
        <v>0</v>
      </c>
      <c r="G54" s="80">
        <f t="shared" si="54"/>
        <v>0</v>
      </c>
      <c r="H54" s="79">
        <f t="shared" si="26"/>
        <v>0</v>
      </c>
      <c r="I54" s="79">
        <f t="shared" si="27"/>
        <v>0</v>
      </c>
      <c r="J54" s="79">
        <f t="shared" si="28"/>
        <v>0</v>
      </c>
      <c r="K54" s="79">
        <f t="shared" si="29"/>
        <v>0</v>
      </c>
      <c r="L54" s="79">
        <f t="shared" si="30"/>
        <v>0</v>
      </c>
      <c r="M54" s="79">
        <f t="shared" si="31"/>
        <v>0</v>
      </c>
      <c r="N54" s="79">
        <f t="shared" si="32"/>
        <v>0</v>
      </c>
      <c r="O54" s="79">
        <f t="shared" si="33"/>
        <v>0</v>
      </c>
      <c r="P54" s="79">
        <f t="shared" si="34"/>
        <v>0</v>
      </c>
      <c r="Q54" s="79">
        <f t="shared" si="35"/>
        <v>0</v>
      </c>
      <c r="R54" s="140">
        <f t="shared" si="36"/>
        <v>0</v>
      </c>
      <c r="S54" s="79">
        <f t="shared" si="37"/>
        <v>0</v>
      </c>
      <c r="T54" s="79">
        <f t="shared" si="38"/>
        <v>0</v>
      </c>
      <c r="U54" s="140">
        <f t="shared" si="39"/>
        <v>0</v>
      </c>
      <c r="V54" s="79">
        <f t="shared" si="40"/>
        <v>0</v>
      </c>
      <c r="W54" s="79">
        <f t="shared" si="41"/>
        <v>0</v>
      </c>
      <c r="X54" s="79">
        <f t="shared" si="42"/>
        <v>0</v>
      </c>
      <c r="Y54" s="79">
        <f t="shared" si="43"/>
        <v>0</v>
      </c>
      <c r="Z54" s="79">
        <f t="shared" si="44"/>
        <v>0</v>
      </c>
      <c r="AA54" s="79">
        <f t="shared" si="45"/>
        <v>0</v>
      </c>
      <c r="AB54" s="17">
        <f t="shared" si="46"/>
        <v>0</v>
      </c>
      <c r="AD54" s="25"/>
    </row>
    <row r="55" spans="1:30" s="8" customFormat="1" ht="20.100000000000001" customHeight="1" x14ac:dyDescent="0.3">
      <c r="A55" s="191">
        <v>34</v>
      </c>
      <c r="B55" s="194" t="s">
        <v>170</v>
      </c>
      <c r="C55" s="195" t="s">
        <v>22</v>
      </c>
      <c r="D55" s="21"/>
      <c r="E55" s="84">
        <v>270</v>
      </c>
      <c r="F55" s="29">
        <f t="shared" si="23"/>
        <v>270</v>
      </c>
      <c r="G55" s="80">
        <f t="shared" si="54"/>
        <v>216</v>
      </c>
      <c r="H55" s="208">
        <f>(F55-G55)-20</f>
        <v>34</v>
      </c>
      <c r="I55" s="79">
        <f t="shared" si="27"/>
        <v>14.676258992805755</v>
      </c>
      <c r="J55" s="79">
        <f t="shared" si="28"/>
        <v>14.676258992805755</v>
      </c>
      <c r="K55" s="79">
        <f t="shared" si="29"/>
        <v>10.359712230215827</v>
      </c>
      <c r="L55" s="79">
        <f t="shared" si="30"/>
        <v>14.676258992805755</v>
      </c>
      <c r="M55" s="79">
        <f t="shared" si="31"/>
        <v>12.60431654676259</v>
      </c>
      <c r="N55" s="79">
        <f t="shared" si="32"/>
        <v>11.741007194244604</v>
      </c>
      <c r="O55" s="79">
        <f t="shared" si="33"/>
        <v>11.741007194244604</v>
      </c>
      <c r="P55" s="79">
        <f t="shared" si="34"/>
        <v>12.60431654676259</v>
      </c>
      <c r="Q55" s="208">
        <f>(60/1251*G55)+20</f>
        <v>30.359712230215827</v>
      </c>
      <c r="R55" s="140">
        <f t="shared" si="36"/>
        <v>11.223021582733812</v>
      </c>
      <c r="S55" s="79">
        <f t="shared" si="37"/>
        <v>10.014388489208633</v>
      </c>
      <c r="T55" s="79">
        <f t="shared" si="38"/>
        <v>8.2877697841726619</v>
      </c>
      <c r="U55" s="140">
        <f t="shared" si="39"/>
        <v>11.741007194244604</v>
      </c>
      <c r="V55" s="79">
        <f t="shared" si="40"/>
        <v>10.014388489208633</v>
      </c>
      <c r="W55" s="79">
        <f t="shared" si="41"/>
        <v>10.359712230215827</v>
      </c>
      <c r="X55" s="79">
        <f t="shared" si="42"/>
        <v>10.877697841726619</v>
      </c>
      <c r="Y55" s="79">
        <f t="shared" si="43"/>
        <v>11.741007194244604</v>
      </c>
      <c r="Z55" s="79">
        <f t="shared" si="44"/>
        <v>11.741007194244604</v>
      </c>
      <c r="AA55" s="79">
        <f t="shared" si="45"/>
        <v>6.5611510791366907</v>
      </c>
      <c r="AB55" s="17">
        <f t="shared" si="46"/>
        <v>236.00000000000006</v>
      </c>
      <c r="AD55" s="25"/>
    </row>
    <row r="56" spans="1:30" s="86" customFormat="1" ht="20.100000000000001" customHeight="1" x14ac:dyDescent="0.3">
      <c r="A56" s="192">
        <v>35</v>
      </c>
      <c r="B56" s="170" t="s">
        <v>133</v>
      </c>
      <c r="C56" s="171" t="s">
        <v>82</v>
      </c>
      <c r="D56" s="172"/>
      <c r="E56" s="172">
        <v>215</v>
      </c>
      <c r="F56" s="173">
        <f t="shared" si="23"/>
        <v>215</v>
      </c>
      <c r="G56" s="174">
        <f>F56*50%</f>
        <v>107.5</v>
      </c>
      <c r="H56" s="174">
        <f t="shared" si="26"/>
        <v>107.5</v>
      </c>
      <c r="I56" s="174">
        <f t="shared" si="27"/>
        <v>7.3041566746602715</v>
      </c>
      <c r="J56" s="174">
        <f t="shared" si="28"/>
        <v>7.3041566746602715</v>
      </c>
      <c r="K56" s="174">
        <f t="shared" si="29"/>
        <v>5.1558752997601918</v>
      </c>
      <c r="L56" s="174">
        <f t="shared" si="30"/>
        <v>7.3041566746602715</v>
      </c>
      <c r="M56" s="174">
        <f t="shared" si="31"/>
        <v>6.2729816147082333</v>
      </c>
      <c r="N56" s="174">
        <f t="shared" si="32"/>
        <v>5.8433253397282172</v>
      </c>
      <c r="O56" s="174">
        <f t="shared" si="33"/>
        <v>5.8433253397282172</v>
      </c>
      <c r="P56" s="174">
        <f t="shared" si="34"/>
        <v>6.2729816147082333</v>
      </c>
      <c r="Q56" s="174">
        <f t="shared" si="35"/>
        <v>5.1558752997601918</v>
      </c>
      <c r="R56" s="174">
        <f t="shared" si="36"/>
        <v>5.5855315747402079</v>
      </c>
      <c r="S56" s="174">
        <f t="shared" si="37"/>
        <v>4.9840127897681858</v>
      </c>
      <c r="T56" s="174">
        <f t="shared" si="38"/>
        <v>4.1247002398081536</v>
      </c>
      <c r="U56" s="174">
        <f t="shared" si="39"/>
        <v>5.8433253397282172</v>
      </c>
      <c r="V56" s="174">
        <f t="shared" si="40"/>
        <v>4.9840127897681858</v>
      </c>
      <c r="W56" s="174">
        <f t="shared" si="41"/>
        <v>5.1558752997601918</v>
      </c>
      <c r="X56" s="174">
        <f t="shared" si="42"/>
        <v>5.4136690647482011</v>
      </c>
      <c r="Y56" s="174">
        <f t="shared" si="43"/>
        <v>5.8433253397282172</v>
      </c>
      <c r="Z56" s="174">
        <f t="shared" si="44"/>
        <v>5.8433253397282172</v>
      </c>
      <c r="AA56" s="174">
        <f t="shared" si="45"/>
        <v>3.2653876898481218</v>
      </c>
      <c r="AB56" s="175">
        <f t="shared" si="46"/>
        <v>107.5</v>
      </c>
      <c r="AD56" s="87"/>
    </row>
    <row r="57" spans="1:30" s="8" customFormat="1" ht="20.100000000000001" hidden="1" customHeight="1" x14ac:dyDescent="0.3">
      <c r="A57" s="161">
        <f t="shared" si="21"/>
        <v>36</v>
      </c>
      <c r="B57" s="162" t="s">
        <v>25</v>
      </c>
      <c r="C57" s="163" t="s">
        <v>22</v>
      </c>
      <c r="D57" s="164"/>
      <c r="E57" s="128"/>
      <c r="F57" s="29">
        <f t="shared" si="23"/>
        <v>0</v>
      </c>
      <c r="G57" s="165">
        <f t="shared" si="54"/>
        <v>0</v>
      </c>
      <c r="H57" s="166">
        <f t="shared" si="26"/>
        <v>0</v>
      </c>
      <c r="I57" s="166">
        <f t="shared" si="27"/>
        <v>0</v>
      </c>
      <c r="J57" s="166">
        <f t="shared" si="28"/>
        <v>0</v>
      </c>
      <c r="K57" s="166">
        <f t="shared" si="29"/>
        <v>0</v>
      </c>
      <c r="L57" s="166">
        <f t="shared" si="30"/>
        <v>0</v>
      </c>
      <c r="M57" s="166">
        <f t="shared" si="31"/>
        <v>0</v>
      </c>
      <c r="N57" s="166">
        <f t="shared" si="32"/>
        <v>0</v>
      </c>
      <c r="O57" s="166">
        <f t="shared" si="33"/>
        <v>0</v>
      </c>
      <c r="P57" s="166">
        <f t="shared" si="34"/>
        <v>0</v>
      </c>
      <c r="Q57" s="166">
        <f t="shared" si="35"/>
        <v>0</v>
      </c>
      <c r="R57" s="167">
        <f t="shared" si="36"/>
        <v>0</v>
      </c>
      <c r="S57" s="166">
        <f t="shared" si="37"/>
        <v>0</v>
      </c>
      <c r="T57" s="166">
        <f t="shared" si="38"/>
        <v>0</v>
      </c>
      <c r="U57" s="167">
        <f t="shared" si="39"/>
        <v>0</v>
      </c>
      <c r="V57" s="166">
        <f t="shared" si="40"/>
        <v>0</v>
      </c>
      <c r="W57" s="166">
        <f t="shared" si="41"/>
        <v>0</v>
      </c>
      <c r="X57" s="166">
        <f t="shared" si="42"/>
        <v>0</v>
      </c>
      <c r="Y57" s="166">
        <f t="shared" si="43"/>
        <v>0</v>
      </c>
      <c r="Z57" s="166">
        <f t="shared" si="44"/>
        <v>0</v>
      </c>
      <c r="AA57" s="166">
        <f t="shared" si="45"/>
        <v>0</v>
      </c>
      <c r="AB57" s="168">
        <f t="shared" si="46"/>
        <v>0</v>
      </c>
      <c r="AD57" s="25"/>
    </row>
    <row r="58" spans="1:30" s="8" customFormat="1" ht="20.100000000000001" hidden="1" customHeight="1" x14ac:dyDescent="0.3">
      <c r="A58" s="144">
        <f t="shared" si="21"/>
        <v>37</v>
      </c>
      <c r="B58" s="27" t="s">
        <v>26</v>
      </c>
      <c r="C58" s="28" t="s">
        <v>22</v>
      </c>
      <c r="D58" s="21"/>
      <c r="E58" s="21"/>
      <c r="F58" s="29">
        <f t="shared" si="23"/>
        <v>0</v>
      </c>
      <c r="G58" s="80">
        <f t="shared" si="54"/>
        <v>0</v>
      </c>
      <c r="H58" s="79">
        <f t="shared" si="26"/>
        <v>0</v>
      </c>
      <c r="I58" s="79">
        <f t="shared" si="27"/>
        <v>0</v>
      </c>
      <c r="J58" s="79">
        <f t="shared" si="28"/>
        <v>0</v>
      </c>
      <c r="K58" s="79">
        <f t="shared" si="29"/>
        <v>0</v>
      </c>
      <c r="L58" s="79">
        <f t="shared" si="30"/>
        <v>0</v>
      </c>
      <c r="M58" s="79">
        <f t="shared" si="31"/>
        <v>0</v>
      </c>
      <c r="N58" s="79">
        <f t="shared" si="32"/>
        <v>0</v>
      </c>
      <c r="O58" s="79">
        <f t="shared" si="33"/>
        <v>0</v>
      </c>
      <c r="P58" s="79">
        <f t="shared" si="34"/>
        <v>0</v>
      </c>
      <c r="Q58" s="79">
        <f t="shared" si="35"/>
        <v>0</v>
      </c>
      <c r="R58" s="140">
        <f t="shared" si="36"/>
        <v>0</v>
      </c>
      <c r="S58" s="79">
        <f t="shared" si="37"/>
        <v>0</v>
      </c>
      <c r="T58" s="79">
        <f t="shared" si="38"/>
        <v>0</v>
      </c>
      <c r="U58" s="140">
        <f t="shared" si="39"/>
        <v>0</v>
      </c>
      <c r="V58" s="79">
        <f t="shared" si="40"/>
        <v>0</v>
      </c>
      <c r="W58" s="79">
        <f t="shared" si="41"/>
        <v>0</v>
      </c>
      <c r="X58" s="79">
        <f t="shared" si="42"/>
        <v>0</v>
      </c>
      <c r="Y58" s="79">
        <f t="shared" si="43"/>
        <v>0</v>
      </c>
      <c r="Z58" s="79">
        <f t="shared" si="44"/>
        <v>0</v>
      </c>
      <c r="AA58" s="79">
        <f t="shared" si="45"/>
        <v>0</v>
      </c>
      <c r="AB58" s="17">
        <f t="shared" si="46"/>
        <v>0</v>
      </c>
      <c r="AD58" s="25"/>
    </row>
    <row r="59" spans="1:30" x14ac:dyDescent="0.3">
      <c r="F59" s="24"/>
      <c r="G59" s="24"/>
      <c r="H59" s="24"/>
      <c r="I59" s="24"/>
      <c r="T59" s="77"/>
      <c r="U59" s="77"/>
      <c r="V59" s="77"/>
      <c r="Y59" s="77"/>
      <c r="Z59" s="77"/>
      <c r="AA59" s="77"/>
    </row>
    <row r="60" spans="1:30" x14ac:dyDescent="0.3">
      <c r="A60" s="202"/>
      <c r="F60" s="24"/>
      <c r="G60" s="24"/>
      <c r="H60" s="24"/>
      <c r="I60" s="24"/>
      <c r="T60" s="77"/>
      <c r="U60" s="77"/>
      <c r="V60" s="77"/>
      <c r="X60" s="75" t="s">
        <v>208</v>
      </c>
      <c r="Y60" s="77"/>
      <c r="Z60" s="77"/>
      <c r="AA60" s="77"/>
    </row>
    <row r="61" spans="1:30" x14ac:dyDescent="0.3">
      <c r="B61" s="263" t="s">
        <v>149</v>
      </c>
      <c r="C61" s="263"/>
      <c r="D61" s="263"/>
      <c r="E61" s="263"/>
      <c r="H61" s="196" t="s">
        <v>146</v>
      </c>
      <c r="I61" s="198"/>
      <c r="J61" s="24"/>
      <c r="Q61" s="76" t="s">
        <v>145</v>
      </c>
      <c r="T61" s="75"/>
      <c r="U61" s="75"/>
      <c r="V61" s="75"/>
      <c r="X61" s="75"/>
      <c r="Y61" s="75"/>
      <c r="Z61" s="75"/>
      <c r="AA61" s="75"/>
    </row>
    <row r="62" spans="1:30" x14ac:dyDescent="0.3">
      <c r="B62" s="254" t="s">
        <v>147</v>
      </c>
      <c r="C62" s="254"/>
      <c r="D62" s="254"/>
      <c r="E62" s="254"/>
      <c r="H62" s="198" t="s">
        <v>144</v>
      </c>
      <c r="I62" s="196"/>
      <c r="J62" s="6"/>
      <c r="Q62" s="76" t="s">
        <v>143</v>
      </c>
      <c r="U62" s="6"/>
      <c r="V62" s="6"/>
      <c r="X62" s="196" t="s">
        <v>142</v>
      </c>
      <c r="Y62" s="6"/>
      <c r="Z62" s="6"/>
      <c r="AA62" s="6"/>
      <c r="AB62" s="6"/>
    </row>
    <row r="63" spans="1:30" x14ac:dyDescent="0.3">
      <c r="A63" s="202"/>
      <c r="B63" s="202"/>
      <c r="C63" s="202"/>
      <c r="D63" s="202"/>
      <c r="E63" s="202"/>
      <c r="H63" s="203"/>
      <c r="I63" s="202"/>
      <c r="J63" s="6"/>
      <c r="Q63" s="76"/>
      <c r="U63" s="6"/>
      <c r="V63" s="6"/>
      <c r="X63" s="202"/>
      <c r="Y63" s="6"/>
      <c r="Z63" s="6"/>
      <c r="AA63" s="6"/>
      <c r="AB63" s="6"/>
    </row>
    <row r="64" spans="1:30" x14ac:dyDescent="0.3">
      <c r="B64" s="254"/>
      <c r="C64" s="254"/>
      <c r="D64" s="254"/>
      <c r="E64" s="254"/>
      <c r="I64" s="196"/>
      <c r="J64" s="6"/>
      <c r="U64" s="3"/>
      <c r="V64" s="3"/>
      <c r="X64" s="75"/>
    </row>
    <row r="65" spans="2:28" x14ac:dyDescent="0.3">
      <c r="B65" s="3"/>
      <c r="C65" s="3"/>
      <c r="D65" s="3"/>
      <c r="E65" s="3"/>
      <c r="I65" s="75"/>
      <c r="J65" s="3"/>
      <c r="Q65" s="75"/>
      <c r="U65" s="3"/>
      <c r="V65" s="3"/>
      <c r="X65" s="75"/>
    </row>
    <row r="66" spans="2:28" x14ac:dyDescent="0.3">
      <c r="B66" s="255" t="s">
        <v>141</v>
      </c>
      <c r="C66" s="255"/>
      <c r="D66" s="255"/>
      <c r="E66" s="255"/>
      <c r="H66" s="197" t="s">
        <v>140</v>
      </c>
      <c r="I66" s="197"/>
      <c r="J66" s="74"/>
      <c r="Q66" s="197" t="s">
        <v>139</v>
      </c>
      <c r="U66" s="74"/>
      <c r="V66" s="74"/>
      <c r="X66" s="197" t="s">
        <v>138</v>
      </c>
      <c r="Y66" s="74"/>
      <c r="Z66" s="74"/>
      <c r="AA66" s="74"/>
      <c r="AB66" s="6"/>
    </row>
    <row r="67" spans="2:28" x14ac:dyDescent="0.3">
      <c r="B67" s="254" t="s">
        <v>137</v>
      </c>
      <c r="C67" s="254"/>
      <c r="D67" s="254"/>
      <c r="E67" s="254"/>
      <c r="H67" s="196" t="s">
        <v>136</v>
      </c>
      <c r="I67" s="196"/>
      <c r="J67" s="6"/>
      <c r="K67" s="6"/>
      <c r="M67" s="6"/>
      <c r="N67" s="6"/>
      <c r="O67" s="6"/>
      <c r="Q67" s="196" t="s">
        <v>135</v>
      </c>
      <c r="R67" s="6"/>
      <c r="S67" s="6"/>
      <c r="U67" s="6"/>
      <c r="V67" s="6"/>
      <c r="X67" s="196" t="s">
        <v>134</v>
      </c>
      <c r="Y67" s="6"/>
      <c r="Z67" s="6"/>
      <c r="AA67" s="6"/>
      <c r="AB67" s="6"/>
    </row>
  </sheetData>
  <mergeCells count="11">
    <mergeCell ref="B64:E64"/>
    <mergeCell ref="B66:E66"/>
    <mergeCell ref="B67:E67"/>
    <mergeCell ref="A7:B7"/>
    <mergeCell ref="B62:E62"/>
    <mergeCell ref="A1:AB1"/>
    <mergeCell ref="A2:AB2"/>
    <mergeCell ref="A3:AB3"/>
    <mergeCell ref="A4:B4"/>
    <mergeCell ref="D6:F6"/>
    <mergeCell ref="B61:E61"/>
  </mergeCells>
  <printOptions horizontalCentered="1"/>
  <pageMargins left="7.874015748031496E-2" right="7.874015748031496E-2" top="0.31496062992125984" bottom="0.19685039370078741" header="0" footer="0"/>
  <pageSetup paperSize="256" scale="5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0"/>
  <sheetViews>
    <sheetView view="pageBreakPreview" topLeftCell="A13" zoomScale="70" zoomScaleSheetLayoutView="70" workbookViewId="0">
      <selection activeCell="G31" sqref="G31"/>
    </sheetView>
  </sheetViews>
  <sheetFormatPr defaultRowHeight="15.6" x14ac:dyDescent="0.3"/>
  <cols>
    <col min="1" max="1" width="6" style="145" customWidth="1"/>
    <col min="2" max="2" width="56.5546875" style="2" bestFit="1" customWidth="1"/>
    <col min="3" max="3" width="10.44140625" style="2" customWidth="1"/>
    <col min="4" max="4" width="10.88671875" style="2" customWidth="1"/>
    <col min="5" max="6" width="13" style="2" customWidth="1"/>
    <col min="7" max="22" width="8.88671875" style="2" customWidth="1"/>
    <col min="23" max="27" width="8.88671875" style="3" customWidth="1"/>
    <col min="28" max="28" width="13.88671875" style="3" customWidth="1"/>
  </cols>
  <sheetData>
    <row r="1" spans="1:30" x14ac:dyDescent="0.3">
      <c r="A1" s="256" t="s">
        <v>11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30" x14ac:dyDescent="0.3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30" x14ac:dyDescent="0.3">
      <c r="A3" s="256" t="s">
        <v>14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:30" x14ac:dyDescent="0.3">
      <c r="A4" s="257" t="s">
        <v>12</v>
      </c>
      <c r="B4" s="2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81"/>
      <c r="U4" s="11"/>
      <c r="V4" s="11"/>
      <c r="W4" s="12"/>
      <c r="X4" s="12"/>
      <c r="Y4" s="12"/>
      <c r="Z4" s="12"/>
      <c r="AA4" s="12"/>
      <c r="AB4" s="12"/>
    </row>
    <row r="5" spans="1:30" x14ac:dyDescent="0.3">
      <c r="A5" s="189"/>
      <c r="B5" s="189"/>
      <c r="C5" s="187"/>
      <c r="D5" s="183"/>
      <c r="E5" s="184"/>
      <c r="F5" s="185"/>
      <c r="G5" s="186"/>
      <c r="H5" s="176"/>
      <c r="I5" s="177">
        <v>1</v>
      </c>
      <c r="J5" s="177">
        <v>2</v>
      </c>
      <c r="K5" s="177">
        <v>3</v>
      </c>
      <c r="L5" s="177">
        <v>4</v>
      </c>
      <c r="M5" s="177">
        <v>5</v>
      </c>
      <c r="N5" s="177">
        <v>6</v>
      </c>
      <c r="O5" s="177">
        <v>7</v>
      </c>
      <c r="P5" s="177">
        <v>8</v>
      </c>
      <c r="Q5" s="177">
        <v>9</v>
      </c>
      <c r="R5" s="177">
        <v>10</v>
      </c>
      <c r="S5" s="177">
        <v>11</v>
      </c>
      <c r="T5" s="178">
        <v>12</v>
      </c>
      <c r="U5" s="177">
        <v>13</v>
      </c>
      <c r="V5" s="177">
        <v>14</v>
      </c>
      <c r="W5" s="179">
        <v>15</v>
      </c>
      <c r="X5" s="179">
        <v>16</v>
      </c>
      <c r="Y5" s="179">
        <v>17</v>
      </c>
      <c r="Z5" s="179">
        <v>18</v>
      </c>
      <c r="AA5" s="179">
        <v>19</v>
      </c>
      <c r="AB5" s="181"/>
    </row>
    <row r="6" spans="1:30" s="7" customFormat="1" ht="91.5" customHeight="1" x14ac:dyDescent="0.3">
      <c r="A6" s="182" t="s">
        <v>0</v>
      </c>
      <c r="B6" s="188" t="s">
        <v>1</v>
      </c>
      <c r="C6" s="182" t="s">
        <v>2</v>
      </c>
      <c r="D6" s="265" t="s">
        <v>154</v>
      </c>
      <c r="E6" s="266"/>
      <c r="F6" s="267"/>
      <c r="G6" s="142" t="s">
        <v>151</v>
      </c>
      <c r="H6" s="122" t="s">
        <v>150</v>
      </c>
      <c r="I6" s="122" t="s">
        <v>184</v>
      </c>
      <c r="J6" s="122" t="s">
        <v>185</v>
      </c>
      <c r="K6" s="122" t="s">
        <v>186</v>
      </c>
      <c r="L6" s="122" t="s">
        <v>187</v>
      </c>
      <c r="M6" s="122" t="s">
        <v>188</v>
      </c>
      <c r="N6" s="122" t="s">
        <v>189</v>
      </c>
      <c r="O6" s="122" t="s">
        <v>190</v>
      </c>
      <c r="P6" s="122" t="s">
        <v>191</v>
      </c>
      <c r="Q6" s="122" t="s">
        <v>192</v>
      </c>
      <c r="R6" s="138" t="s">
        <v>193</v>
      </c>
      <c r="S6" s="122" t="s">
        <v>194</v>
      </c>
      <c r="T6" s="122" t="s">
        <v>195</v>
      </c>
      <c r="U6" s="138" t="s">
        <v>196</v>
      </c>
      <c r="V6" s="122" t="s">
        <v>197</v>
      </c>
      <c r="W6" s="122" t="s">
        <v>198</v>
      </c>
      <c r="X6" s="122" t="s">
        <v>199</v>
      </c>
      <c r="Y6" s="122" t="s">
        <v>200</v>
      </c>
      <c r="Z6" s="122" t="s">
        <v>201</v>
      </c>
      <c r="AA6" s="122" t="s">
        <v>202</v>
      </c>
      <c r="AB6" s="180" t="s">
        <v>17</v>
      </c>
    </row>
    <row r="7" spans="1:30" s="9" customFormat="1" x14ac:dyDescent="0.3">
      <c r="A7" s="261" t="s">
        <v>16</v>
      </c>
      <c r="B7" s="262"/>
      <c r="C7" s="136"/>
      <c r="D7" s="13">
        <v>2018</v>
      </c>
      <c r="E7" s="13">
        <v>2017</v>
      </c>
      <c r="F7" s="13" t="s">
        <v>15</v>
      </c>
      <c r="G7" s="143"/>
      <c r="H7" s="120" t="s">
        <v>204</v>
      </c>
      <c r="I7" s="120">
        <v>85</v>
      </c>
      <c r="J7" s="120">
        <v>85</v>
      </c>
      <c r="K7" s="120">
        <v>60</v>
      </c>
      <c r="L7" s="120">
        <v>85</v>
      </c>
      <c r="M7" s="120">
        <v>73</v>
      </c>
      <c r="N7" s="120">
        <v>68</v>
      </c>
      <c r="O7" s="120">
        <v>68</v>
      </c>
      <c r="P7" s="120">
        <v>73</v>
      </c>
      <c r="Q7" s="120">
        <v>60</v>
      </c>
      <c r="R7" s="139">
        <v>65</v>
      </c>
      <c r="S7" s="120">
        <v>58</v>
      </c>
      <c r="T7" s="120">
        <v>48</v>
      </c>
      <c r="U7" s="139">
        <v>68</v>
      </c>
      <c r="V7" s="120">
        <v>58</v>
      </c>
      <c r="W7" s="120">
        <v>60</v>
      </c>
      <c r="X7" s="120">
        <v>63</v>
      </c>
      <c r="Y7" s="120">
        <v>68</v>
      </c>
      <c r="Z7" s="120">
        <v>68</v>
      </c>
      <c r="AA7" s="120">
        <v>38</v>
      </c>
      <c r="AB7" s="15">
        <f t="shared" ref="AB7:AB18" si="0">SUM(I7:AA7)</f>
        <v>1251</v>
      </c>
      <c r="AC7" s="10"/>
    </row>
    <row r="8" spans="1:30" s="126" customFormat="1" ht="20.100000000000001" customHeight="1" x14ac:dyDescent="0.3">
      <c r="A8" s="133">
        <v>1</v>
      </c>
      <c r="B8" s="134" t="s">
        <v>153</v>
      </c>
      <c r="C8" s="135" t="s">
        <v>9</v>
      </c>
      <c r="D8" s="16">
        <v>96</v>
      </c>
      <c r="E8" s="128"/>
      <c r="F8" s="29">
        <f>D8+E8</f>
        <v>96</v>
      </c>
      <c r="G8" s="80">
        <f>F8*80%</f>
        <v>76.800000000000011</v>
      </c>
      <c r="H8" s="79">
        <f>F8-G8</f>
        <v>19.199999999999989</v>
      </c>
      <c r="I8" s="79">
        <f>85/1251*G8</f>
        <v>5.218225419664269</v>
      </c>
      <c r="J8" s="79">
        <f>85/1251*G8</f>
        <v>5.218225419664269</v>
      </c>
      <c r="K8" s="79">
        <f>60/1251*G8</f>
        <v>3.6834532374100726</v>
      </c>
      <c r="L8" s="79">
        <f>85/1251*G8</f>
        <v>5.218225419664269</v>
      </c>
      <c r="M8" s="79">
        <f>73/1251*G8</f>
        <v>4.4815347721822549</v>
      </c>
      <c r="N8" s="79">
        <f>68/1251*G8</f>
        <v>4.1745803357314148</v>
      </c>
      <c r="O8" s="79">
        <f>68/1251*G8</f>
        <v>4.1745803357314148</v>
      </c>
      <c r="P8" s="79">
        <f>73/1251*G8</f>
        <v>4.4815347721822549</v>
      </c>
      <c r="Q8" s="79">
        <f>60/1251*G8</f>
        <v>3.6834532374100726</v>
      </c>
      <c r="R8" s="140">
        <f>65/1251*G8</f>
        <v>3.9904076738609118</v>
      </c>
      <c r="S8" s="79">
        <f>58/1251*G8</f>
        <v>3.5606714628297369</v>
      </c>
      <c r="T8" s="79">
        <f>48/1251*G8</f>
        <v>2.9467625899280576</v>
      </c>
      <c r="U8" s="140">
        <f>68/1251*G8</f>
        <v>4.1745803357314148</v>
      </c>
      <c r="V8" s="79">
        <f>58/1251*G8</f>
        <v>3.5606714628297369</v>
      </c>
      <c r="W8" s="79">
        <f>60/1251*G8</f>
        <v>3.6834532374100726</v>
      </c>
      <c r="X8" s="79">
        <f>63/1251*G8</f>
        <v>3.8676258992805761</v>
      </c>
      <c r="Y8" s="79">
        <f>68/1251*G8</f>
        <v>4.1745803357314148</v>
      </c>
      <c r="Z8" s="79">
        <f>68/1251*G8</f>
        <v>4.1745803357314148</v>
      </c>
      <c r="AA8" s="79">
        <f>38/1251*G8</f>
        <v>2.3328537170263792</v>
      </c>
      <c r="AB8" s="129">
        <f t="shared" si="0"/>
        <v>76.800000000000026</v>
      </c>
      <c r="AC8" s="125"/>
      <c r="AD8" s="125"/>
    </row>
    <row r="9" spans="1:30" s="126" customFormat="1" ht="20.100000000000001" customHeight="1" x14ac:dyDescent="0.3">
      <c r="A9" s="127">
        <f>1+A8</f>
        <v>2</v>
      </c>
      <c r="B9" s="18" t="s">
        <v>3</v>
      </c>
      <c r="C9" s="19" t="s">
        <v>9</v>
      </c>
      <c r="D9" s="20">
        <v>431</v>
      </c>
      <c r="E9" s="84"/>
      <c r="F9" s="29">
        <f t="shared" ref="F9:F12" si="1">D9+E9</f>
        <v>431</v>
      </c>
      <c r="G9" s="80">
        <f>F9*80%</f>
        <v>344.8</v>
      </c>
      <c r="H9" s="79">
        <f>F9-G9</f>
        <v>86.199999999999989</v>
      </c>
      <c r="I9" s="79">
        <f>85/1251*G9</f>
        <v>23.42765787370104</v>
      </c>
      <c r="J9" s="79">
        <f>85/1251*G9</f>
        <v>23.42765787370104</v>
      </c>
      <c r="K9" s="79">
        <f>60/1251*G9</f>
        <v>16.537170263788969</v>
      </c>
      <c r="L9" s="79">
        <f>85/1251*G9</f>
        <v>23.42765787370104</v>
      </c>
      <c r="M9" s="79">
        <f>73/1251*G9</f>
        <v>20.120223820943249</v>
      </c>
      <c r="N9" s="79">
        <f>68/1251*G9</f>
        <v>18.74212629896083</v>
      </c>
      <c r="O9" s="79">
        <f>68/1251*G9</f>
        <v>18.74212629896083</v>
      </c>
      <c r="P9" s="79">
        <f>73/1251*G9</f>
        <v>20.120223820943249</v>
      </c>
      <c r="Q9" s="79">
        <f>60/1251*G9</f>
        <v>16.537170263788969</v>
      </c>
      <c r="R9" s="140">
        <f>65/1251*G9</f>
        <v>17.915267785771384</v>
      </c>
      <c r="S9" s="79">
        <f>58/1251*G9</f>
        <v>15.985931254996004</v>
      </c>
      <c r="T9" s="79">
        <f>48/1251*G9</f>
        <v>13.229736211031174</v>
      </c>
      <c r="U9" s="140">
        <f>68/1251*G9</f>
        <v>18.74212629896083</v>
      </c>
      <c r="V9" s="79">
        <f>58/1251*G9</f>
        <v>15.985931254996004</v>
      </c>
      <c r="W9" s="79">
        <f>60/1251*G9</f>
        <v>16.537170263788969</v>
      </c>
      <c r="X9" s="79">
        <f>63/1251*G9</f>
        <v>17.364028776978419</v>
      </c>
      <c r="Y9" s="79">
        <f>68/1251*G9</f>
        <v>18.74212629896083</v>
      </c>
      <c r="Z9" s="79">
        <f>68/1251*G9</f>
        <v>18.74212629896083</v>
      </c>
      <c r="AA9" s="79">
        <f>38/1251*G9</f>
        <v>10.473541167066347</v>
      </c>
      <c r="AB9" s="129">
        <f t="shared" si="0"/>
        <v>344.80000000000007</v>
      </c>
      <c r="AD9" s="125"/>
    </row>
    <row r="10" spans="1:30" s="126" customFormat="1" ht="20.100000000000001" customHeight="1" x14ac:dyDescent="0.3">
      <c r="A10" s="127">
        <f>1+A9</f>
        <v>3</v>
      </c>
      <c r="B10" s="18" t="s">
        <v>4</v>
      </c>
      <c r="C10" s="19" t="s">
        <v>9</v>
      </c>
      <c r="D10" s="20">
        <v>214</v>
      </c>
      <c r="E10" s="84"/>
      <c r="F10" s="29">
        <f t="shared" si="1"/>
        <v>214</v>
      </c>
      <c r="G10" s="80">
        <f>F10*80%</f>
        <v>171.20000000000002</v>
      </c>
      <c r="H10" s="79">
        <f>F10-G10</f>
        <v>42.799999999999983</v>
      </c>
      <c r="I10" s="79">
        <f>85/1251*G10</f>
        <v>11.632294164668266</v>
      </c>
      <c r="J10" s="79">
        <f>85/1251*G10</f>
        <v>11.632294164668266</v>
      </c>
      <c r="K10" s="79">
        <f>60/1251*G10</f>
        <v>8.2110311750599525</v>
      </c>
      <c r="L10" s="79">
        <f>85/1251*G10</f>
        <v>11.632294164668266</v>
      </c>
      <c r="M10" s="79">
        <f>73/1251*G10</f>
        <v>9.9900879296562763</v>
      </c>
      <c r="N10" s="79">
        <f>68/1251*G10</f>
        <v>9.3058353317346132</v>
      </c>
      <c r="O10" s="79">
        <f>68/1251*G10</f>
        <v>9.3058353317346132</v>
      </c>
      <c r="P10" s="79">
        <f>73/1251*G10</f>
        <v>9.9900879296562763</v>
      </c>
      <c r="Q10" s="79">
        <f>60/1251*G10</f>
        <v>8.2110311750599525</v>
      </c>
      <c r="R10" s="140">
        <f>65/1251*G10</f>
        <v>8.8952837729816157</v>
      </c>
      <c r="S10" s="79">
        <f>58/1251*G10</f>
        <v>7.9373301358912878</v>
      </c>
      <c r="T10" s="79">
        <f>48/1251*G10</f>
        <v>6.5688249400479615</v>
      </c>
      <c r="U10" s="140">
        <f>68/1251*G10</f>
        <v>9.3058353317346132</v>
      </c>
      <c r="V10" s="79">
        <f>58/1251*G10</f>
        <v>7.9373301358912878</v>
      </c>
      <c r="W10" s="79">
        <f>60/1251*G10</f>
        <v>8.2110311750599525</v>
      </c>
      <c r="X10" s="79">
        <f>63/1251*G10</f>
        <v>8.62158273381295</v>
      </c>
      <c r="Y10" s="79">
        <f>68/1251*G10</f>
        <v>9.3058353317346132</v>
      </c>
      <c r="Z10" s="79">
        <f>68/1251*G10</f>
        <v>9.3058353317346132</v>
      </c>
      <c r="AA10" s="79">
        <f>38/1251*G10</f>
        <v>5.2003197442046369</v>
      </c>
      <c r="AB10" s="129">
        <f t="shared" si="0"/>
        <v>171.20000000000005</v>
      </c>
      <c r="AD10" s="125"/>
    </row>
    <row r="11" spans="1:30" s="126" customFormat="1" ht="20.100000000000001" customHeight="1" x14ac:dyDescent="0.3">
      <c r="A11" s="127">
        <f t="shared" ref="A11:A62" si="2">1+A10</f>
        <v>4</v>
      </c>
      <c r="B11" s="18" t="s">
        <v>5</v>
      </c>
      <c r="C11" s="19" t="s">
        <v>9</v>
      </c>
      <c r="D11" s="20">
        <v>265</v>
      </c>
      <c r="E11" s="84"/>
      <c r="F11" s="29">
        <f t="shared" si="1"/>
        <v>265</v>
      </c>
      <c r="G11" s="80">
        <f>F11*80%</f>
        <v>212</v>
      </c>
      <c r="H11" s="79">
        <f>F11-G11</f>
        <v>53</v>
      </c>
      <c r="I11" s="79">
        <f>85/1251*G11</f>
        <v>14.404476418864908</v>
      </c>
      <c r="J11" s="79">
        <f>85/1251*G11</f>
        <v>14.404476418864908</v>
      </c>
      <c r="K11" s="79">
        <f>60/1251*G11</f>
        <v>10.167865707434053</v>
      </c>
      <c r="L11" s="79">
        <f>85/1251*G11</f>
        <v>14.404476418864908</v>
      </c>
      <c r="M11" s="79">
        <f>73/1251*G11</f>
        <v>12.370903277378098</v>
      </c>
      <c r="N11" s="79">
        <f>68/1251*G11</f>
        <v>11.523581135091925</v>
      </c>
      <c r="O11" s="79">
        <f>68/1251*G11</f>
        <v>11.523581135091925</v>
      </c>
      <c r="P11" s="79">
        <f>73/1251*G11</f>
        <v>12.370903277378098</v>
      </c>
      <c r="Q11" s="79">
        <f>60/1251*G11</f>
        <v>10.167865707434053</v>
      </c>
      <c r="R11" s="140">
        <f>65/1251*G11</f>
        <v>11.015187849720224</v>
      </c>
      <c r="S11" s="79">
        <f>58/1251*G11</f>
        <v>9.8289368505195842</v>
      </c>
      <c r="T11" s="79">
        <f>48/1251*G11</f>
        <v>8.1342925659472414</v>
      </c>
      <c r="U11" s="140">
        <f>68/1251*G11</f>
        <v>11.523581135091925</v>
      </c>
      <c r="V11" s="79">
        <f>58/1251*G11</f>
        <v>9.8289368505195842</v>
      </c>
      <c r="W11" s="79">
        <f>60/1251*G11</f>
        <v>10.167865707434053</v>
      </c>
      <c r="X11" s="79">
        <f>63/1251*G11</f>
        <v>10.676258992805755</v>
      </c>
      <c r="Y11" s="79">
        <f>68/1251*G11</f>
        <v>11.523581135091925</v>
      </c>
      <c r="Z11" s="79">
        <f>68/1251*G11</f>
        <v>11.523581135091925</v>
      </c>
      <c r="AA11" s="79">
        <f>38/1251*G11</f>
        <v>6.4396482813749003</v>
      </c>
      <c r="AB11" s="129">
        <f t="shared" si="0"/>
        <v>212</v>
      </c>
      <c r="AD11" s="125"/>
    </row>
    <row r="12" spans="1:30" s="8" customFormat="1" ht="20.100000000000001" customHeight="1" x14ac:dyDescent="0.3">
      <c r="A12" s="137">
        <f t="shared" si="2"/>
        <v>5</v>
      </c>
      <c r="B12" s="89" t="s">
        <v>171</v>
      </c>
      <c r="C12" s="90" t="s">
        <v>9</v>
      </c>
      <c r="D12" s="91"/>
      <c r="E12" s="91">
        <v>146</v>
      </c>
      <c r="F12" s="92">
        <f t="shared" si="1"/>
        <v>146</v>
      </c>
      <c r="G12" s="80">
        <f>F12*100%</f>
        <v>146</v>
      </c>
      <c r="H12" s="93">
        <f>F12-G12</f>
        <v>0</v>
      </c>
      <c r="I12" s="93">
        <f>85/1251*G12</f>
        <v>9.9200639488409266</v>
      </c>
      <c r="J12" s="93">
        <f>85/1251*G12</f>
        <v>9.9200639488409266</v>
      </c>
      <c r="K12" s="93">
        <f>60/1251*G12</f>
        <v>7.0023980815347722</v>
      </c>
      <c r="L12" s="93">
        <f>85/1251*G12</f>
        <v>9.9200639488409266</v>
      </c>
      <c r="M12" s="93">
        <f>73/1251*G12</f>
        <v>8.5195843325339737</v>
      </c>
      <c r="N12" s="93">
        <f>68/1251*G12</f>
        <v>7.9360511590727416</v>
      </c>
      <c r="O12" s="93">
        <f>68/1251*G12</f>
        <v>7.9360511590727416</v>
      </c>
      <c r="P12" s="93">
        <f>73/1251*G12</f>
        <v>8.5195843325339737</v>
      </c>
      <c r="Q12" s="93">
        <f>60/1251*G12</f>
        <v>7.0023980815347722</v>
      </c>
      <c r="R12" s="140">
        <f>65/1251*G12</f>
        <v>7.5859312549960034</v>
      </c>
      <c r="S12" s="93">
        <f>58/1251*G12</f>
        <v>6.76898481215028</v>
      </c>
      <c r="T12" s="93">
        <f>48/1251*G12</f>
        <v>5.6019184652278176</v>
      </c>
      <c r="U12" s="140">
        <f>68/1251*G12</f>
        <v>7.9360511590727416</v>
      </c>
      <c r="V12" s="93">
        <f>58/1251*G12</f>
        <v>6.76898481215028</v>
      </c>
      <c r="W12" s="93">
        <f>60/1251*G12</f>
        <v>7.0023980815347722</v>
      </c>
      <c r="X12" s="93">
        <f>63/1251*G12</f>
        <v>7.3525179856115104</v>
      </c>
      <c r="Y12" s="93">
        <f>68/1251*G12</f>
        <v>7.9360511590727416</v>
      </c>
      <c r="Z12" s="93">
        <f>68/1251*G12</f>
        <v>7.9360511590727416</v>
      </c>
      <c r="AA12" s="93">
        <f>38/1251*G12</f>
        <v>4.434852118305356</v>
      </c>
      <c r="AB12" s="111">
        <f t="shared" si="0"/>
        <v>146</v>
      </c>
      <c r="AD12" s="25"/>
    </row>
    <row r="13" spans="1:30" s="123" customFormat="1" ht="20.100000000000001" customHeight="1" x14ac:dyDescent="0.3">
      <c r="A13" s="137">
        <f t="shared" si="2"/>
        <v>6</v>
      </c>
      <c r="B13" s="94" t="s">
        <v>172</v>
      </c>
      <c r="C13" s="90"/>
      <c r="D13" s="91"/>
      <c r="E13" s="91"/>
      <c r="F13" s="92"/>
      <c r="G13" s="80"/>
      <c r="H13" s="93"/>
      <c r="I13" s="93">
        <v>11</v>
      </c>
      <c r="J13" s="93">
        <v>11</v>
      </c>
      <c r="K13" s="93">
        <v>8</v>
      </c>
      <c r="L13" s="93">
        <v>11</v>
      </c>
      <c r="M13" s="93">
        <v>10</v>
      </c>
      <c r="N13" s="93">
        <v>9</v>
      </c>
      <c r="O13" s="93">
        <v>9</v>
      </c>
      <c r="P13" s="93">
        <v>9</v>
      </c>
      <c r="Q13" s="93">
        <v>7</v>
      </c>
      <c r="R13" s="140">
        <v>0</v>
      </c>
      <c r="S13" s="93">
        <v>8</v>
      </c>
      <c r="T13" s="93">
        <v>7</v>
      </c>
      <c r="U13" s="140">
        <v>0</v>
      </c>
      <c r="V13" s="93">
        <v>8</v>
      </c>
      <c r="W13" s="93">
        <v>8</v>
      </c>
      <c r="X13" s="93">
        <v>8</v>
      </c>
      <c r="Y13" s="93">
        <v>9</v>
      </c>
      <c r="Z13" s="93">
        <v>9</v>
      </c>
      <c r="AA13" s="93">
        <v>4</v>
      </c>
      <c r="AB13" s="111">
        <f t="shared" si="0"/>
        <v>146</v>
      </c>
      <c r="AD13" s="124"/>
    </row>
    <row r="14" spans="1:30" s="8" customFormat="1" ht="20.100000000000001" customHeight="1" x14ac:dyDescent="0.3">
      <c r="A14" s="127">
        <f t="shared" si="2"/>
        <v>7</v>
      </c>
      <c r="B14" s="18" t="s">
        <v>7</v>
      </c>
      <c r="C14" s="19" t="s">
        <v>9</v>
      </c>
      <c r="D14" s="20">
        <v>20</v>
      </c>
      <c r="E14" s="84">
        <v>91</v>
      </c>
      <c r="F14" s="29">
        <f>D14+E14</f>
        <v>111</v>
      </c>
      <c r="G14" s="80">
        <f>F14*80%</f>
        <v>88.800000000000011</v>
      </c>
      <c r="H14" s="79">
        <f>F14-G14</f>
        <v>22.199999999999989</v>
      </c>
      <c r="I14" s="79">
        <f>85/1251*G14</f>
        <v>6.0335731414868112</v>
      </c>
      <c r="J14" s="79">
        <f>85/1251*G14</f>
        <v>6.0335731414868112</v>
      </c>
      <c r="K14" s="79">
        <f>60/1251*G14</f>
        <v>4.2589928057553958</v>
      </c>
      <c r="L14" s="79">
        <f>85/1251*G14</f>
        <v>6.0335731414868112</v>
      </c>
      <c r="M14" s="79">
        <f>73/1251*G14</f>
        <v>5.1817745803357322</v>
      </c>
      <c r="N14" s="79">
        <f>68/1251*G14</f>
        <v>4.8268585131894488</v>
      </c>
      <c r="O14" s="79">
        <f>68/1251*G14</f>
        <v>4.8268585131894488</v>
      </c>
      <c r="P14" s="79">
        <f>73/1251*G14</f>
        <v>5.1817745803357322</v>
      </c>
      <c r="Q14" s="79">
        <f>60/1251*G14</f>
        <v>4.2589928057553958</v>
      </c>
      <c r="R14" s="140">
        <f>65/1251*G14</f>
        <v>4.6139088729016793</v>
      </c>
      <c r="S14" s="79">
        <f>58/1251*G14</f>
        <v>4.1170263788968828</v>
      </c>
      <c r="T14" s="79">
        <f>48/1251*G14</f>
        <v>3.4071942446043169</v>
      </c>
      <c r="U14" s="140">
        <f>68/1251*G14</f>
        <v>4.8268585131894488</v>
      </c>
      <c r="V14" s="79">
        <f>58/1251*G14</f>
        <v>4.1170263788968828</v>
      </c>
      <c r="W14" s="79">
        <f>60/1251*G14</f>
        <v>4.2589928057553958</v>
      </c>
      <c r="X14" s="79">
        <f>63/1251*G14</f>
        <v>4.4719424460431663</v>
      </c>
      <c r="Y14" s="79">
        <f>68/1251*G14</f>
        <v>4.8268585131894488</v>
      </c>
      <c r="Z14" s="79">
        <f>68/1251*G14</f>
        <v>4.8268585131894488</v>
      </c>
      <c r="AA14" s="79">
        <f>38/1251*G14</f>
        <v>2.6973621103117509</v>
      </c>
      <c r="AB14" s="17">
        <f t="shared" si="0"/>
        <v>88.80000000000004</v>
      </c>
      <c r="AD14" s="25"/>
    </row>
    <row r="15" spans="1:30" s="8" customFormat="1" ht="20.100000000000001" customHeight="1" x14ac:dyDescent="0.3">
      <c r="A15" s="85">
        <f t="shared" si="2"/>
        <v>8</v>
      </c>
      <c r="B15" s="22" t="s">
        <v>74</v>
      </c>
      <c r="C15" s="23" t="s">
        <v>33</v>
      </c>
      <c r="D15" s="21"/>
      <c r="E15" s="84">
        <v>26</v>
      </c>
      <c r="F15" s="29">
        <f t="shared" ref="F15:F62" si="3">D15+E15</f>
        <v>26</v>
      </c>
      <c r="G15" s="80">
        <f>F15*100%</f>
        <v>26</v>
      </c>
      <c r="H15" s="79">
        <f>F15-G15</f>
        <v>0</v>
      </c>
      <c r="I15" s="79">
        <f>85/1251*G15</f>
        <v>1.7665867306155076</v>
      </c>
      <c r="J15" s="79">
        <f>85/1251*G15</f>
        <v>1.7665867306155076</v>
      </c>
      <c r="K15" s="79">
        <f>60/1251*G15</f>
        <v>1.2470023980815348</v>
      </c>
      <c r="L15" s="79">
        <f>85/1251*G15</f>
        <v>1.7665867306155076</v>
      </c>
      <c r="M15" s="79">
        <f>73/1251*G15</f>
        <v>1.5171862509992007</v>
      </c>
      <c r="N15" s="79">
        <f>68/1251*G15</f>
        <v>1.413269384492406</v>
      </c>
      <c r="O15" s="79">
        <f>68/1251*G15</f>
        <v>1.413269384492406</v>
      </c>
      <c r="P15" s="79">
        <f>73/1251*G15</f>
        <v>1.5171862509992007</v>
      </c>
      <c r="Q15" s="79">
        <f>60/1251*G15</f>
        <v>1.2470023980815348</v>
      </c>
      <c r="R15" s="140">
        <f>65/1251*G15</f>
        <v>1.3509192645883292</v>
      </c>
      <c r="S15" s="79">
        <f>58/1251*G15</f>
        <v>1.2054356514788169</v>
      </c>
      <c r="T15" s="79">
        <f>48/1251*G15</f>
        <v>0.99760191846522772</v>
      </c>
      <c r="U15" s="140">
        <f>68/1251*G15</f>
        <v>1.413269384492406</v>
      </c>
      <c r="V15" s="79">
        <f>58/1251*G15</f>
        <v>1.2054356514788169</v>
      </c>
      <c r="W15" s="79">
        <f>60/1251*G15</f>
        <v>1.2470023980815348</v>
      </c>
      <c r="X15" s="79">
        <f>63/1251*G15</f>
        <v>1.3093525179856116</v>
      </c>
      <c r="Y15" s="79">
        <f>68/1251*G15</f>
        <v>1.413269384492406</v>
      </c>
      <c r="Z15" s="79">
        <f>68/1251*G15</f>
        <v>1.413269384492406</v>
      </c>
      <c r="AA15" s="79">
        <f>38/1251*G15</f>
        <v>0.78976818545163874</v>
      </c>
      <c r="AB15" s="17">
        <f t="shared" si="0"/>
        <v>25.999999999999996</v>
      </c>
      <c r="AD15" s="25"/>
    </row>
    <row r="16" spans="1:30" s="8" customFormat="1" ht="20.100000000000001" customHeight="1" x14ac:dyDescent="0.3">
      <c r="A16" s="85">
        <f t="shared" si="2"/>
        <v>9</v>
      </c>
      <c r="B16" s="22" t="s">
        <v>94</v>
      </c>
      <c r="C16" s="23" t="s">
        <v>155</v>
      </c>
      <c r="D16" s="21"/>
      <c r="E16" s="84">
        <v>59</v>
      </c>
      <c r="F16" s="29">
        <f t="shared" si="3"/>
        <v>59</v>
      </c>
      <c r="G16" s="80">
        <f>F16*80%</f>
        <v>47.2</v>
      </c>
      <c r="H16" s="79">
        <f>F16-G16</f>
        <v>11.799999999999997</v>
      </c>
      <c r="I16" s="79">
        <f>85/1251*G16</f>
        <v>3.2070343725019987</v>
      </c>
      <c r="J16" s="79">
        <f>85/1251*G16</f>
        <v>3.2070343725019987</v>
      </c>
      <c r="K16" s="79">
        <f>60/1251*G16</f>
        <v>2.2637889688249402</v>
      </c>
      <c r="L16" s="79">
        <f>85/1251*G16</f>
        <v>3.2070343725019987</v>
      </c>
      <c r="M16" s="79">
        <f>73/1251*G16</f>
        <v>2.7542765787370107</v>
      </c>
      <c r="N16" s="79">
        <f>68/1251*G16</f>
        <v>2.5656274980015987</v>
      </c>
      <c r="O16" s="79">
        <f>68/1251*G16</f>
        <v>2.5656274980015987</v>
      </c>
      <c r="P16" s="79">
        <f>73/1251*G16</f>
        <v>2.7542765787370107</v>
      </c>
      <c r="Q16" s="79">
        <f>60/1251*G16</f>
        <v>2.2637889688249402</v>
      </c>
      <c r="R16" s="140">
        <f>65/1251*G16</f>
        <v>2.4524380495603517</v>
      </c>
      <c r="S16" s="79">
        <f>58/1251*G16</f>
        <v>2.1883293365307757</v>
      </c>
      <c r="T16" s="79">
        <f>48/1251*G16</f>
        <v>1.8110311750599519</v>
      </c>
      <c r="U16" s="140">
        <f>68/1251*G16</f>
        <v>2.5656274980015987</v>
      </c>
      <c r="V16" s="79">
        <f>58/1251*G16</f>
        <v>2.1883293365307757</v>
      </c>
      <c r="W16" s="79">
        <f>60/1251*G16</f>
        <v>2.2637889688249402</v>
      </c>
      <c r="X16" s="79">
        <f>63/1251*G16</f>
        <v>2.3769784172661872</v>
      </c>
      <c r="Y16" s="79">
        <f>68/1251*G16</f>
        <v>2.5656274980015987</v>
      </c>
      <c r="Z16" s="79">
        <f>68/1251*G16</f>
        <v>2.5656274980015987</v>
      </c>
      <c r="AA16" s="79">
        <f>38/1251*G16</f>
        <v>1.4337330135891289</v>
      </c>
      <c r="AB16" s="17">
        <f t="shared" si="0"/>
        <v>47.2</v>
      </c>
      <c r="AD16" s="25"/>
    </row>
    <row r="17" spans="1:30" s="8" customFormat="1" ht="20.100000000000001" customHeight="1" x14ac:dyDescent="0.3">
      <c r="A17" s="85">
        <f t="shared" si="2"/>
        <v>10</v>
      </c>
      <c r="B17" s="22" t="s">
        <v>93</v>
      </c>
      <c r="C17" s="23" t="s">
        <v>155</v>
      </c>
      <c r="D17" s="21"/>
      <c r="E17" s="84">
        <v>59</v>
      </c>
      <c r="F17" s="29">
        <f t="shared" si="3"/>
        <v>59</v>
      </c>
      <c r="G17" s="80">
        <f>F17*80%</f>
        <v>47.2</v>
      </c>
      <c r="H17" s="79">
        <f>F17-G17</f>
        <v>11.799999999999997</v>
      </c>
      <c r="I17" s="79">
        <f>85/1251*G17</f>
        <v>3.2070343725019987</v>
      </c>
      <c r="J17" s="79">
        <f>85/1251*G17</f>
        <v>3.2070343725019987</v>
      </c>
      <c r="K17" s="79">
        <f>60/1251*G17</f>
        <v>2.2637889688249402</v>
      </c>
      <c r="L17" s="79">
        <f>85/1251*G17</f>
        <v>3.2070343725019987</v>
      </c>
      <c r="M17" s="79">
        <f>73/1251*G17</f>
        <v>2.7542765787370107</v>
      </c>
      <c r="N17" s="79">
        <f>68/1251*G17</f>
        <v>2.5656274980015987</v>
      </c>
      <c r="O17" s="79">
        <f>68/1251*G17</f>
        <v>2.5656274980015987</v>
      </c>
      <c r="P17" s="79">
        <f>73/1251*G17</f>
        <v>2.7542765787370107</v>
      </c>
      <c r="Q17" s="79">
        <f>60/1251*G17</f>
        <v>2.2637889688249402</v>
      </c>
      <c r="R17" s="140">
        <f>65/1251*G17</f>
        <v>2.4524380495603517</v>
      </c>
      <c r="S17" s="79">
        <f>58/1251*G17</f>
        <v>2.1883293365307757</v>
      </c>
      <c r="T17" s="79">
        <f>48/1251*G17</f>
        <v>1.8110311750599519</v>
      </c>
      <c r="U17" s="140">
        <f>68/1251*G17</f>
        <v>2.5656274980015987</v>
      </c>
      <c r="V17" s="79">
        <f>58/1251*G17</f>
        <v>2.1883293365307757</v>
      </c>
      <c r="W17" s="79">
        <f>60/1251*G17</f>
        <v>2.2637889688249402</v>
      </c>
      <c r="X17" s="79">
        <f>63/1251*G17</f>
        <v>2.3769784172661872</v>
      </c>
      <c r="Y17" s="79">
        <f>68/1251*G17</f>
        <v>2.5656274980015987</v>
      </c>
      <c r="Z17" s="79">
        <f>68/1251*G17</f>
        <v>2.5656274980015987</v>
      </c>
      <c r="AA17" s="79">
        <f>38/1251*G17</f>
        <v>1.4337330135891289</v>
      </c>
      <c r="AB17" s="17">
        <f t="shared" si="0"/>
        <v>47.2</v>
      </c>
      <c r="AD17" s="25"/>
    </row>
    <row r="18" spans="1:30" s="8" customFormat="1" ht="20.100000000000001" customHeight="1" x14ac:dyDescent="0.3">
      <c r="A18" s="85">
        <f t="shared" si="2"/>
        <v>11</v>
      </c>
      <c r="B18" s="22" t="s">
        <v>95</v>
      </c>
      <c r="C18" s="23" t="s">
        <v>155</v>
      </c>
      <c r="D18" s="21"/>
      <c r="E18" s="84">
        <v>209</v>
      </c>
      <c r="F18" s="29">
        <f t="shared" si="3"/>
        <v>209</v>
      </c>
      <c r="G18" s="80">
        <f>F18*80%</f>
        <v>167.20000000000002</v>
      </c>
      <c r="H18" s="79">
        <f>F18-G18</f>
        <v>41.799999999999983</v>
      </c>
      <c r="I18" s="79">
        <f>85/1251*G18</f>
        <v>11.36051159072742</v>
      </c>
      <c r="J18" s="79">
        <f>85/1251*G18</f>
        <v>11.36051159072742</v>
      </c>
      <c r="K18" s="79">
        <f>60/1251*G18</f>
        <v>8.0191846522781791</v>
      </c>
      <c r="L18" s="79">
        <f>85/1251*G18</f>
        <v>11.36051159072742</v>
      </c>
      <c r="M18" s="79">
        <f>73/1251*G18</f>
        <v>9.7566746602717842</v>
      </c>
      <c r="N18" s="79">
        <f>68/1251*G18</f>
        <v>9.0884092725819343</v>
      </c>
      <c r="O18" s="79">
        <f>68/1251*G18</f>
        <v>9.0884092725819343</v>
      </c>
      <c r="P18" s="79">
        <f>73/1251*G18</f>
        <v>9.7566746602717842</v>
      </c>
      <c r="Q18" s="79">
        <f>60/1251*G18</f>
        <v>8.0191846522781791</v>
      </c>
      <c r="R18" s="140">
        <f>65/1251*G18</f>
        <v>8.6874500399680255</v>
      </c>
      <c r="S18" s="79">
        <f>58/1251*G18</f>
        <v>7.751878497202239</v>
      </c>
      <c r="T18" s="79">
        <f>48/1251*G18</f>
        <v>6.4153477218225419</v>
      </c>
      <c r="U18" s="140">
        <f>68/1251*G18</f>
        <v>9.0884092725819343</v>
      </c>
      <c r="V18" s="79">
        <f>58/1251*G18</f>
        <v>7.751878497202239</v>
      </c>
      <c r="W18" s="79">
        <f>60/1251*G18</f>
        <v>8.0191846522781791</v>
      </c>
      <c r="X18" s="79">
        <f>63/1251*G18</f>
        <v>8.4201438848920862</v>
      </c>
      <c r="Y18" s="79">
        <f>68/1251*G18</f>
        <v>9.0884092725819343</v>
      </c>
      <c r="Z18" s="79">
        <f>68/1251*G18</f>
        <v>9.0884092725819343</v>
      </c>
      <c r="AA18" s="79">
        <f>38/1251*G18</f>
        <v>5.0788169464428465</v>
      </c>
      <c r="AB18" s="17">
        <f t="shared" si="0"/>
        <v>167.20000000000007</v>
      </c>
      <c r="AD18" s="25"/>
    </row>
    <row r="19" spans="1:30" s="155" customFormat="1" ht="20.100000000000001" hidden="1" customHeight="1" x14ac:dyDescent="0.3">
      <c r="A19" s="148">
        <f t="shared" si="2"/>
        <v>12</v>
      </c>
      <c r="B19" s="149" t="s">
        <v>183</v>
      </c>
      <c r="C19" s="150" t="s">
        <v>181</v>
      </c>
      <c r="D19" s="151"/>
      <c r="E19" s="151"/>
      <c r="F19" s="152">
        <f t="shared" si="3"/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D19" s="156"/>
    </row>
    <row r="20" spans="1:30" s="155" customFormat="1" ht="20.100000000000001" hidden="1" customHeight="1" x14ac:dyDescent="0.3">
      <c r="A20" s="148">
        <f t="shared" si="2"/>
        <v>13</v>
      </c>
      <c r="B20" s="149" t="s">
        <v>182</v>
      </c>
      <c r="C20" s="150" t="s">
        <v>181</v>
      </c>
      <c r="D20" s="151"/>
      <c r="E20" s="151"/>
      <c r="F20" s="152">
        <f t="shared" si="3"/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  <c r="AD20" s="156"/>
    </row>
    <row r="21" spans="1:30" s="8" customFormat="1" ht="20.100000000000001" customHeight="1" x14ac:dyDescent="0.3">
      <c r="A21" s="85">
        <f t="shared" si="2"/>
        <v>14</v>
      </c>
      <c r="B21" s="22" t="s">
        <v>156</v>
      </c>
      <c r="C21" s="23" t="s">
        <v>10</v>
      </c>
      <c r="D21" s="21"/>
      <c r="E21" s="84">
        <v>413</v>
      </c>
      <c r="F21" s="29">
        <f t="shared" si="3"/>
        <v>413</v>
      </c>
      <c r="G21" s="80">
        <f>F21*80%</f>
        <v>330.40000000000003</v>
      </c>
      <c r="H21" s="79">
        <f t="shared" ref="H21:H62" si="4">F21-G21</f>
        <v>82.599999999999966</v>
      </c>
      <c r="I21" s="79">
        <f t="shared" ref="I21:I43" si="5">85/1251*G21</f>
        <v>22.449240607513989</v>
      </c>
      <c r="J21" s="79">
        <f t="shared" ref="J21:J43" si="6">85/1251*G21</f>
        <v>22.449240607513989</v>
      </c>
      <c r="K21" s="79">
        <f t="shared" ref="K21:K43" si="7">60/1251*G21</f>
        <v>15.846522781774581</v>
      </c>
      <c r="L21" s="79">
        <f t="shared" ref="L21:L43" si="8">85/1251*G21</f>
        <v>22.449240607513989</v>
      </c>
      <c r="M21" s="79">
        <f t="shared" ref="M21:M43" si="9">73/1251*G21</f>
        <v>19.279936051159076</v>
      </c>
      <c r="N21" s="79">
        <f t="shared" ref="N21:N43" si="10">68/1251*G21</f>
        <v>17.959392486011193</v>
      </c>
      <c r="O21" s="79">
        <f t="shared" ref="O21:O43" si="11">68/1251*G21</f>
        <v>17.959392486011193</v>
      </c>
      <c r="P21" s="79">
        <f t="shared" ref="P21:P43" si="12">73/1251*G21</f>
        <v>19.279936051159076</v>
      </c>
      <c r="Q21" s="79">
        <f t="shared" ref="Q21:Q43" si="13">60/1251*G21</f>
        <v>15.846522781774581</v>
      </c>
      <c r="R21" s="140">
        <f t="shared" ref="R21:R43" si="14">65/1251*G21</f>
        <v>17.167066346922464</v>
      </c>
      <c r="S21" s="79">
        <f t="shared" ref="S21:S43" si="15">58/1251*G21</f>
        <v>15.318305355715429</v>
      </c>
      <c r="T21" s="79">
        <f t="shared" ref="T21:T43" si="16">48/1251*G21</f>
        <v>12.677218225419665</v>
      </c>
      <c r="U21" s="140">
        <f t="shared" ref="U21:U43" si="17">68/1251*G21</f>
        <v>17.959392486011193</v>
      </c>
      <c r="V21" s="79">
        <f t="shared" ref="V21:V43" si="18">58/1251*G21</f>
        <v>15.318305355715429</v>
      </c>
      <c r="W21" s="79">
        <f t="shared" ref="W21:W43" si="19">60/1251*G21</f>
        <v>15.846522781774581</v>
      </c>
      <c r="X21" s="79">
        <f t="shared" ref="X21:X43" si="20">63/1251*G21</f>
        <v>16.63884892086331</v>
      </c>
      <c r="Y21" s="79">
        <f t="shared" ref="Y21:Y43" si="21">68/1251*G21</f>
        <v>17.959392486011193</v>
      </c>
      <c r="Z21" s="79">
        <f t="shared" ref="Z21:Z43" si="22">68/1251*G21</f>
        <v>17.959392486011193</v>
      </c>
      <c r="AA21" s="79">
        <f t="shared" ref="AA21:AA43" si="23">38/1251*G21</f>
        <v>10.036131095123903</v>
      </c>
      <c r="AB21" s="17">
        <f t="shared" ref="AB21:AB62" si="24">SUM(I21:AA21)</f>
        <v>330.40000000000009</v>
      </c>
      <c r="AD21" s="25"/>
    </row>
    <row r="22" spans="1:30" s="8" customFormat="1" ht="20.100000000000001" customHeight="1" x14ac:dyDescent="0.3">
      <c r="A22" s="85">
        <f t="shared" si="2"/>
        <v>15</v>
      </c>
      <c r="B22" s="22" t="s">
        <v>68</v>
      </c>
      <c r="C22" s="23" t="s">
        <v>10</v>
      </c>
      <c r="D22" s="21"/>
      <c r="E22" s="84">
        <v>2330</v>
      </c>
      <c r="F22" s="29">
        <f t="shared" si="3"/>
        <v>2330</v>
      </c>
      <c r="G22" s="80">
        <f>F22*50%</f>
        <v>1165</v>
      </c>
      <c r="H22" s="79">
        <f t="shared" si="4"/>
        <v>1165</v>
      </c>
      <c r="I22" s="79">
        <f t="shared" si="5"/>
        <v>79.156674660271776</v>
      </c>
      <c r="J22" s="79">
        <f t="shared" si="6"/>
        <v>79.156674660271776</v>
      </c>
      <c r="K22" s="79">
        <f t="shared" si="7"/>
        <v>55.875299760191844</v>
      </c>
      <c r="L22" s="79">
        <f t="shared" si="8"/>
        <v>79.156674660271776</v>
      </c>
      <c r="M22" s="79">
        <f t="shared" si="9"/>
        <v>67.981614708233423</v>
      </c>
      <c r="N22" s="79">
        <f t="shared" si="10"/>
        <v>63.325339728217422</v>
      </c>
      <c r="O22" s="79">
        <f t="shared" si="11"/>
        <v>63.325339728217422</v>
      </c>
      <c r="P22" s="79">
        <f t="shared" si="12"/>
        <v>67.981614708233423</v>
      </c>
      <c r="Q22" s="79">
        <f t="shared" si="13"/>
        <v>55.875299760191844</v>
      </c>
      <c r="R22" s="140">
        <f t="shared" si="14"/>
        <v>60.53157474020783</v>
      </c>
      <c r="S22" s="79">
        <f t="shared" si="15"/>
        <v>54.012789768185449</v>
      </c>
      <c r="T22" s="79">
        <f t="shared" si="16"/>
        <v>44.700239808153476</v>
      </c>
      <c r="U22" s="140">
        <f t="shared" si="17"/>
        <v>63.325339728217422</v>
      </c>
      <c r="V22" s="79">
        <f t="shared" si="18"/>
        <v>54.012789768185449</v>
      </c>
      <c r="W22" s="79">
        <f t="shared" si="19"/>
        <v>55.875299760191844</v>
      </c>
      <c r="X22" s="79">
        <f t="shared" si="20"/>
        <v>58.669064748201436</v>
      </c>
      <c r="Y22" s="79">
        <f t="shared" si="21"/>
        <v>63.325339728217422</v>
      </c>
      <c r="Z22" s="79">
        <f t="shared" si="22"/>
        <v>63.325339728217422</v>
      </c>
      <c r="AA22" s="79">
        <f t="shared" si="23"/>
        <v>35.387689848121504</v>
      </c>
      <c r="AB22" s="17">
        <f t="shared" si="24"/>
        <v>1165</v>
      </c>
      <c r="AD22" s="25"/>
    </row>
    <row r="23" spans="1:30" s="155" customFormat="1" ht="20.100000000000001" customHeight="1" x14ac:dyDescent="0.3">
      <c r="A23" s="148">
        <f t="shared" si="2"/>
        <v>16</v>
      </c>
      <c r="B23" s="149" t="s">
        <v>203</v>
      </c>
      <c r="C23" s="150" t="s">
        <v>157</v>
      </c>
      <c r="D23" s="157"/>
      <c r="E23" s="157">
        <v>14</v>
      </c>
      <c r="F23" s="152">
        <f t="shared" si="3"/>
        <v>14</v>
      </c>
      <c r="G23" s="153">
        <f t="shared" ref="G23:G40" si="25">F23*80%</f>
        <v>11.200000000000001</v>
      </c>
      <c r="H23" s="153">
        <f t="shared" si="4"/>
        <v>2.7999999999999989</v>
      </c>
      <c r="I23" s="153">
        <f t="shared" si="5"/>
        <v>0.76099120703437251</v>
      </c>
      <c r="J23" s="153">
        <f t="shared" si="6"/>
        <v>0.76099120703437251</v>
      </c>
      <c r="K23" s="153">
        <f t="shared" si="7"/>
        <v>0.53717026378896893</v>
      </c>
      <c r="L23" s="153">
        <f t="shared" si="8"/>
        <v>0.76099120703437251</v>
      </c>
      <c r="M23" s="153">
        <f t="shared" si="9"/>
        <v>0.65355715427657879</v>
      </c>
      <c r="N23" s="153">
        <f t="shared" si="10"/>
        <v>0.60879296562749807</v>
      </c>
      <c r="O23" s="153">
        <f t="shared" si="11"/>
        <v>0.60879296562749807</v>
      </c>
      <c r="P23" s="153">
        <f t="shared" si="12"/>
        <v>0.65355715427657879</v>
      </c>
      <c r="Q23" s="153">
        <f t="shared" si="13"/>
        <v>0.53717026378896893</v>
      </c>
      <c r="R23" s="153">
        <f t="shared" si="14"/>
        <v>0.58193445243804964</v>
      </c>
      <c r="S23" s="153">
        <f t="shared" si="15"/>
        <v>0.51926458832933664</v>
      </c>
      <c r="T23" s="153">
        <f t="shared" si="16"/>
        <v>0.4297362110311751</v>
      </c>
      <c r="U23" s="153">
        <f t="shared" si="17"/>
        <v>0.60879296562749807</v>
      </c>
      <c r="V23" s="153">
        <f t="shared" si="18"/>
        <v>0.51926458832933664</v>
      </c>
      <c r="W23" s="153">
        <f t="shared" si="19"/>
        <v>0.53717026378896893</v>
      </c>
      <c r="X23" s="153">
        <f t="shared" si="20"/>
        <v>0.56402877697841736</v>
      </c>
      <c r="Y23" s="153">
        <f t="shared" si="21"/>
        <v>0.60879296562749807</v>
      </c>
      <c r="Z23" s="153">
        <f t="shared" si="22"/>
        <v>0.60879296562749807</v>
      </c>
      <c r="AA23" s="153">
        <f t="shared" si="23"/>
        <v>0.34020783373301361</v>
      </c>
      <c r="AB23" s="154">
        <f t="shared" si="24"/>
        <v>11.2</v>
      </c>
      <c r="AD23" s="156"/>
    </row>
    <row r="24" spans="1:30" s="8" customFormat="1" ht="20.100000000000001" customHeight="1" x14ac:dyDescent="0.3">
      <c r="A24" s="85">
        <f t="shared" si="2"/>
        <v>17</v>
      </c>
      <c r="B24" s="82" t="s">
        <v>158</v>
      </c>
      <c r="C24" s="83" t="s">
        <v>33</v>
      </c>
      <c r="D24" s="84"/>
      <c r="E24" s="84">
        <v>477</v>
      </c>
      <c r="F24" s="29">
        <f t="shared" si="3"/>
        <v>477</v>
      </c>
      <c r="G24" s="80">
        <f>F24*100%</f>
        <v>477</v>
      </c>
      <c r="H24" s="79">
        <f t="shared" si="4"/>
        <v>0</v>
      </c>
      <c r="I24" s="79">
        <f t="shared" si="5"/>
        <v>32.410071942446045</v>
      </c>
      <c r="J24" s="79">
        <f t="shared" si="6"/>
        <v>32.410071942446045</v>
      </c>
      <c r="K24" s="79">
        <f t="shared" si="7"/>
        <v>22.877697841726619</v>
      </c>
      <c r="L24" s="79">
        <f t="shared" si="8"/>
        <v>32.410071942446045</v>
      </c>
      <c r="M24" s="79">
        <f t="shared" si="9"/>
        <v>27.834532374100721</v>
      </c>
      <c r="N24" s="79">
        <f t="shared" si="10"/>
        <v>25.928057553956833</v>
      </c>
      <c r="O24" s="79">
        <f t="shared" si="11"/>
        <v>25.928057553956833</v>
      </c>
      <c r="P24" s="79">
        <f t="shared" si="12"/>
        <v>27.834532374100721</v>
      </c>
      <c r="Q24" s="79">
        <f t="shared" si="13"/>
        <v>22.877697841726619</v>
      </c>
      <c r="R24" s="140">
        <f t="shared" si="14"/>
        <v>24.784172661870503</v>
      </c>
      <c r="S24" s="79">
        <f t="shared" si="15"/>
        <v>22.115107913669064</v>
      </c>
      <c r="T24" s="79">
        <f t="shared" si="16"/>
        <v>18.302158273381295</v>
      </c>
      <c r="U24" s="140">
        <f t="shared" si="17"/>
        <v>25.928057553956833</v>
      </c>
      <c r="V24" s="79">
        <f t="shared" si="18"/>
        <v>22.115107913669064</v>
      </c>
      <c r="W24" s="79">
        <f t="shared" si="19"/>
        <v>22.877697841726619</v>
      </c>
      <c r="X24" s="79">
        <f t="shared" si="20"/>
        <v>24.021582733812949</v>
      </c>
      <c r="Y24" s="79">
        <f t="shared" si="21"/>
        <v>25.928057553956833</v>
      </c>
      <c r="Z24" s="79">
        <f t="shared" si="22"/>
        <v>25.928057553956833</v>
      </c>
      <c r="AA24" s="79">
        <f t="shared" si="23"/>
        <v>14.489208633093526</v>
      </c>
      <c r="AB24" s="17">
        <f t="shared" si="24"/>
        <v>477</v>
      </c>
      <c r="AC24" s="25"/>
      <c r="AD24" s="25"/>
    </row>
    <row r="25" spans="1:30" s="8" customFormat="1" ht="20.100000000000001" customHeight="1" x14ac:dyDescent="0.3">
      <c r="A25" s="127">
        <f t="shared" si="2"/>
        <v>18</v>
      </c>
      <c r="B25" s="18" t="s">
        <v>159</v>
      </c>
      <c r="C25" s="19" t="s">
        <v>33</v>
      </c>
      <c r="D25" s="20">
        <v>320</v>
      </c>
      <c r="E25" s="84">
        <v>1891</v>
      </c>
      <c r="F25" s="29">
        <f t="shared" si="3"/>
        <v>2211</v>
      </c>
      <c r="G25" s="80">
        <f>F25*50%</f>
        <v>1105.5</v>
      </c>
      <c r="H25" s="79">
        <f t="shared" si="4"/>
        <v>1105.5</v>
      </c>
      <c r="I25" s="79">
        <f t="shared" si="5"/>
        <v>75.113908872901675</v>
      </c>
      <c r="J25" s="79">
        <f t="shared" si="6"/>
        <v>75.113908872901675</v>
      </c>
      <c r="K25" s="79">
        <f t="shared" si="7"/>
        <v>53.021582733812949</v>
      </c>
      <c r="L25" s="79">
        <f t="shared" si="8"/>
        <v>75.113908872901675</v>
      </c>
      <c r="M25" s="79">
        <f t="shared" si="9"/>
        <v>64.509592326139085</v>
      </c>
      <c r="N25" s="79">
        <f t="shared" si="10"/>
        <v>60.091127098321337</v>
      </c>
      <c r="O25" s="79">
        <f t="shared" si="11"/>
        <v>60.091127098321337</v>
      </c>
      <c r="P25" s="79">
        <f t="shared" si="12"/>
        <v>64.509592326139085</v>
      </c>
      <c r="Q25" s="79">
        <f t="shared" si="13"/>
        <v>53.021582733812949</v>
      </c>
      <c r="R25" s="140">
        <f t="shared" si="14"/>
        <v>57.440047961630697</v>
      </c>
      <c r="S25" s="79">
        <f t="shared" si="15"/>
        <v>51.254196642685855</v>
      </c>
      <c r="T25" s="79">
        <f t="shared" si="16"/>
        <v>42.417266187050359</v>
      </c>
      <c r="U25" s="140">
        <f t="shared" si="17"/>
        <v>60.091127098321337</v>
      </c>
      <c r="V25" s="79">
        <f t="shared" si="18"/>
        <v>51.254196642685855</v>
      </c>
      <c r="W25" s="79">
        <f t="shared" si="19"/>
        <v>53.021582733812949</v>
      </c>
      <c r="X25" s="79">
        <f t="shared" si="20"/>
        <v>55.672661870503596</v>
      </c>
      <c r="Y25" s="79">
        <f t="shared" si="21"/>
        <v>60.091127098321337</v>
      </c>
      <c r="Z25" s="79">
        <f t="shared" si="22"/>
        <v>60.091127098321337</v>
      </c>
      <c r="AA25" s="79">
        <f t="shared" si="23"/>
        <v>33.58033573141487</v>
      </c>
      <c r="AB25" s="17">
        <f t="shared" si="24"/>
        <v>1105.5</v>
      </c>
      <c r="AC25" s="25"/>
      <c r="AD25" s="25"/>
    </row>
    <row r="26" spans="1:30" s="8" customFormat="1" ht="20.100000000000001" customHeight="1" x14ac:dyDescent="0.3">
      <c r="A26" s="85">
        <f t="shared" si="2"/>
        <v>19</v>
      </c>
      <c r="B26" s="82" t="s">
        <v>160</v>
      </c>
      <c r="C26" s="83" t="s">
        <v>33</v>
      </c>
      <c r="D26" s="84"/>
      <c r="E26" s="84">
        <v>331</v>
      </c>
      <c r="F26" s="29">
        <f t="shared" si="3"/>
        <v>331</v>
      </c>
      <c r="G26" s="80">
        <f t="shared" si="25"/>
        <v>264.8</v>
      </c>
      <c r="H26" s="79">
        <f t="shared" si="4"/>
        <v>66.199999999999989</v>
      </c>
      <c r="I26" s="79">
        <f t="shared" si="5"/>
        <v>17.992006394884093</v>
      </c>
      <c r="J26" s="79">
        <f t="shared" si="6"/>
        <v>17.992006394884093</v>
      </c>
      <c r="K26" s="79">
        <f t="shared" si="7"/>
        <v>12.700239808153478</v>
      </c>
      <c r="L26" s="79">
        <f t="shared" si="8"/>
        <v>17.992006394884093</v>
      </c>
      <c r="M26" s="79">
        <f t="shared" si="9"/>
        <v>15.451958433253399</v>
      </c>
      <c r="N26" s="79">
        <f t="shared" si="10"/>
        <v>14.393605115907274</v>
      </c>
      <c r="O26" s="79">
        <f t="shared" si="11"/>
        <v>14.393605115907274</v>
      </c>
      <c r="P26" s="79">
        <f t="shared" si="12"/>
        <v>15.451958433253399</v>
      </c>
      <c r="Q26" s="79">
        <f t="shared" si="13"/>
        <v>12.700239808153478</v>
      </c>
      <c r="R26" s="140">
        <f t="shared" si="14"/>
        <v>13.758593125499601</v>
      </c>
      <c r="S26" s="79">
        <f t="shared" si="15"/>
        <v>12.276898481215028</v>
      </c>
      <c r="T26" s="79">
        <f t="shared" si="16"/>
        <v>10.160191846522782</v>
      </c>
      <c r="U26" s="140">
        <f t="shared" si="17"/>
        <v>14.393605115907274</v>
      </c>
      <c r="V26" s="79">
        <f t="shared" si="18"/>
        <v>12.276898481215028</v>
      </c>
      <c r="W26" s="79">
        <f t="shared" si="19"/>
        <v>12.700239808153478</v>
      </c>
      <c r="X26" s="79">
        <f t="shared" si="20"/>
        <v>13.335251798561151</v>
      </c>
      <c r="Y26" s="79">
        <f t="shared" si="21"/>
        <v>14.393605115907274</v>
      </c>
      <c r="Z26" s="79">
        <f t="shared" si="22"/>
        <v>14.393605115907274</v>
      </c>
      <c r="AA26" s="79">
        <f t="shared" si="23"/>
        <v>8.0434852118305358</v>
      </c>
      <c r="AB26" s="17">
        <f t="shared" si="24"/>
        <v>264.8</v>
      </c>
      <c r="AC26" s="25"/>
      <c r="AD26" s="25"/>
    </row>
    <row r="27" spans="1:30" s="8" customFormat="1" ht="20.100000000000001" customHeight="1" x14ac:dyDescent="0.3">
      <c r="A27" s="85">
        <f t="shared" si="2"/>
        <v>20</v>
      </c>
      <c r="B27" s="82" t="s">
        <v>161</v>
      </c>
      <c r="C27" s="83" t="s">
        <v>33</v>
      </c>
      <c r="D27" s="84"/>
      <c r="E27" s="84">
        <v>900</v>
      </c>
      <c r="F27" s="29">
        <f t="shared" si="3"/>
        <v>900</v>
      </c>
      <c r="G27" s="80">
        <f t="shared" si="25"/>
        <v>720</v>
      </c>
      <c r="H27" s="79">
        <f t="shared" si="4"/>
        <v>180</v>
      </c>
      <c r="I27" s="79">
        <f t="shared" si="5"/>
        <v>48.920863309352519</v>
      </c>
      <c r="J27" s="79">
        <f t="shared" si="6"/>
        <v>48.920863309352519</v>
      </c>
      <c r="K27" s="79">
        <f t="shared" si="7"/>
        <v>34.532374100719423</v>
      </c>
      <c r="L27" s="79">
        <f t="shared" si="8"/>
        <v>48.920863309352519</v>
      </c>
      <c r="M27" s="79">
        <f t="shared" si="9"/>
        <v>42.014388489208635</v>
      </c>
      <c r="N27" s="79">
        <f t="shared" si="10"/>
        <v>39.136690647482013</v>
      </c>
      <c r="O27" s="79">
        <f t="shared" si="11"/>
        <v>39.136690647482013</v>
      </c>
      <c r="P27" s="79">
        <f t="shared" si="12"/>
        <v>42.014388489208635</v>
      </c>
      <c r="Q27" s="79">
        <f t="shared" si="13"/>
        <v>34.532374100719423</v>
      </c>
      <c r="R27" s="140">
        <f t="shared" si="14"/>
        <v>37.410071942446045</v>
      </c>
      <c r="S27" s="79">
        <f t="shared" si="15"/>
        <v>33.381294964028775</v>
      </c>
      <c r="T27" s="79">
        <f t="shared" si="16"/>
        <v>27.625899280575538</v>
      </c>
      <c r="U27" s="140">
        <f t="shared" si="17"/>
        <v>39.136690647482013</v>
      </c>
      <c r="V27" s="79">
        <f t="shared" si="18"/>
        <v>33.381294964028775</v>
      </c>
      <c r="W27" s="79">
        <f t="shared" si="19"/>
        <v>34.532374100719423</v>
      </c>
      <c r="X27" s="79">
        <f t="shared" si="20"/>
        <v>36.258992805755398</v>
      </c>
      <c r="Y27" s="79">
        <f t="shared" si="21"/>
        <v>39.136690647482013</v>
      </c>
      <c r="Z27" s="79">
        <f t="shared" si="22"/>
        <v>39.136690647482013</v>
      </c>
      <c r="AA27" s="79">
        <f t="shared" si="23"/>
        <v>21.870503597122301</v>
      </c>
      <c r="AB27" s="17">
        <f t="shared" si="24"/>
        <v>720</v>
      </c>
      <c r="AC27" s="25"/>
      <c r="AD27" s="25"/>
    </row>
    <row r="28" spans="1:30" s="155" customFormat="1" ht="20.100000000000001" customHeight="1" x14ac:dyDescent="0.3">
      <c r="A28" s="148">
        <f t="shared" si="2"/>
        <v>21</v>
      </c>
      <c r="B28" s="149" t="s">
        <v>98</v>
      </c>
      <c r="C28" s="150" t="s">
        <v>10</v>
      </c>
      <c r="D28" s="157"/>
      <c r="E28" s="157">
        <v>13000</v>
      </c>
      <c r="F28" s="152">
        <f t="shared" si="3"/>
        <v>13000</v>
      </c>
      <c r="G28" s="153">
        <f t="shared" si="25"/>
        <v>10400</v>
      </c>
      <c r="H28" s="153">
        <f t="shared" si="4"/>
        <v>2600</v>
      </c>
      <c r="I28" s="153">
        <f t="shared" si="5"/>
        <v>706.63469224620303</v>
      </c>
      <c r="J28" s="153">
        <f t="shared" si="6"/>
        <v>706.63469224620303</v>
      </c>
      <c r="K28" s="153">
        <f t="shared" si="7"/>
        <v>498.80095923261393</v>
      </c>
      <c r="L28" s="153">
        <f t="shared" si="8"/>
        <v>706.63469224620303</v>
      </c>
      <c r="M28" s="153">
        <f t="shared" si="9"/>
        <v>606.8745003996803</v>
      </c>
      <c r="N28" s="153">
        <f t="shared" si="10"/>
        <v>565.3077537969624</v>
      </c>
      <c r="O28" s="153">
        <f t="shared" si="11"/>
        <v>565.3077537969624</v>
      </c>
      <c r="P28" s="153">
        <f t="shared" si="12"/>
        <v>606.8745003996803</v>
      </c>
      <c r="Q28" s="153">
        <f t="shared" si="13"/>
        <v>498.80095923261393</v>
      </c>
      <c r="R28" s="153">
        <f t="shared" si="14"/>
        <v>540.36770583533166</v>
      </c>
      <c r="S28" s="153">
        <f t="shared" si="15"/>
        <v>482.17426059152677</v>
      </c>
      <c r="T28" s="153">
        <f t="shared" si="16"/>
        <v>399.04076738609109</v>
      </c>
      <c r="U28" s="153">
        <f t="shared" si="17"/>
        <v>565.3077537969624</v>
      </c>
      <c r="V28" s="153">
        <f t="shared" si="18"/>
        <v>482.17426059152677</v>
      </c>
      <c r="W28" s="153">
        <f t="shared" si="19"/>
        <v>498.80095923261393</v>
      </c>
      <c r="X28" s="153">
        <f t="shared" si="20"/>
        <v>523.74100719424462</v>
      </c>
      <c r="Y28" s="153">
        <f t="shared" si="21"/>
        <v>565.3077537969624</v>
      </c>
      <c r="Z28" s="153">
        <f t="shared" si="22"/>
        <v>565.3077537969624</v>
      </c>
      <c r="AA28" s="153">
        <f t="shared" si="23"/>
        <v>315.90727418065546</v>
      </c>
      <c r="AB28" s="154">
        <f t="shared" si="24"/>
        <v>10400</v>
      </c>
      <c r="AD28" s="156"/>
    </row>
    <row r="29" spans="1:30" s="8" customFormat="1" ht="20.100000000000001" customHeight="1" x14ac:dyDescent="0.3">
      <c r="A29" s="85">
        <f t="shared" si="2"/>
        <v>22</v>
      </c>
      <c r="B29" s="22" t="s">
        <v>6</v>
      </c>
      <c r="C29" s="23" t="s">
        <v>10</v>
      </c>
      <c r="D29" s="21"/>
      <c r="E29" s="84">
        <v>609</v>
      </c>
      <c r="F29" s="29">
        <f t="shared" si="3"/>
        <v>609</v>
      </c>
      <c r="G29" s="80">
        <f>F29*50%</f>
        <v>304.5</v>
      </c>
      <c r="H29" s="79">
        <f t="shared" si="4"/>
        <v>304.5</v>
      </c>
      <c r="I29" s="79">
        <f t="shared" si="5"/>
        <v>20.689448441247002</v>
      </c>
      <c r="J29" s="79">
        <f t="shared" si="6"/>
        <v>20.689448441247002</v>
      </c>
      <c r="K29" s="79">
        <f t="shared" si="7"/>
        <v>14.60431654676259</v>
      </c>
      <c r="L29" s="79">
        <f t="shared" si="8"/>
        <v>20.689448441247002</v>
      </c>
      <c r="M29" s="79">
        <f t="shared" si="9"/>
        <v>17.768585131894486</v>
      </c>
      <c r="N29" s="79">
        <f t="shared" si="10"/>
        <v>16.5515587529976</v>
      </c>
      <c r="O29" s="79">
        <f t="shared" si="11"/>
        <v>16.5515587529976</v>
      </c>
      <c r="P29" s="79">
        <f t="shared" si="12"/>
        <v>17.768585131894486</v>
      </c>
      <c r="Q29" s="79">
        <f t="shared" si="13"/>
        <v>14.60431654676259</v>
      </c>
      <c r="R29" s="140">
        <f t="shared" si="14"/>
        <v>15.821342925659472</v>
      </c>
      <c r="S29" s="79">
        <f t="shared" si="15"/>
        <v>14.117505995203837</v>
      </c>
      <c r="T29" s="79">
        <f t="shared" si="16"/>
        <v>11.68345323741007</v>
      </c>
      <c r="U29" s="140">
        <f t="shared" si="17"/>
        <v>16.5515587529976</v>
      </c>
      <c r="V29" s="79">
        <f t="shared" si="18"/>
        <v>14.117505995203837</v>
      </c>
      <c r="W29" s="79">
        <f t="shared" si="19"/>
        <v>14.60431654676259</v>
      </c>
      <c r="X29" s="79">
        <f t="shared" si="20"/>
        <v>15.33453237410072</v>
      </c>
      <c r="Y29" s="79">
        <f t="shared" si="21"/>
        <v>16.5515587529976</v>
      </c>
      <c r="Z29" s="79">
        <f t="shared" si="22"/>
        <v>16.5515587529976</v>
      </c>
      <c r="AA29" s="79">
        <f t="shared" si="23"/>
        <v>9.2494004796163072</v>
      </c>
      <c r="AB29" s="17">
        <f t="shared" si="24"/>
        <v>304.50000000000006</v>
      </c>
      <c r="AD29" s="25"/>
    </row>
    <row r="30" spans="1:30" s="8" customFormat="1" ht="20.100000000000001" customHeight="1" x14ac:dyDescent="0.3">
      <c r="A30" s="85">
        <f t="shared" si="2"/>
        <v>23</v>
      </c>
      <c r="B30" s="22" t="s">
        <v>86</v>
      </c>
      <c r="C30" s="23" t="s">
        <v>9</v>
      </c>
      <c r="D30" s="21"/>
      <c r="E30" s="84">
        <v>30</v>
      </c>
      <c r="F30" s="29">
        <f t="shared" si="3"/>
        <v>30</v>
      </c>
      <c r="G30" s="80">
        <f>F30*100%</f>
        <v>30</v>
      </c>
      <c r="H30" s="79">
        <f t="shared" si="4"/>
        <v>0</v>
      </c>
      <c r="I30" s="79">
        <f t="shared" si="5"/>
        <v>2.0383693045563547</v>
      </c>
      <c r="J30" s="79">
        <f t="shared" si="6"/>
        <v>2.0383693045563547</v>
      </c>
      <c r="K30" s="79">
        <f t="shared" si="7"/>
        <v>1.4388489208633093</v>
      </c>
      <c r="L30" s="79">
        <f t="shared" si="8"/>
        <v>2.0383693045563547</v>
      </c>
      <c r="M30" s="79">
        <f t="shared" si="9"/>
        <v>1.750599520383693</v>
      </c>
      <c r="N30" s="79">
        <f t="shared" si="10"/>
        <v>1.6306954436450838</v>
      </c>
      <c r="O30" s="79">
        <f t="shared" si="11"/>
        <v>1.6306954436450838</v>
      </c>
      <c r="P30" s="79">
        <f t="shared" si="12"/>
        <v>1.750599520383693</v>
      </c>
      <c r="Q30" s="79">
        <f t="shared" si="13"/>
        <v>1.4388489208633093</v>
      </c>
      <c r="R30" s="140">
        <f t="shared" si="14"/>
        <v>1.5587529976019183</v>
      </c>
      <c r="S30" s="79">
        <f t="shared" si="15"/>
        <v>1.3908872901678657</v>
      </c>
      <c r="T30" s="79">
        <f t="shared" si="16"/>
        <v>1.1510791366906474</v>
      </c>
      <c r="U30" s="140">
        <f t="shared" si="17"/>
        <v>1.6306954436450838</v>
      </c>
      <c r="V30" s="79">
        <f t="shared" si="18"/>
        <v>1.3908872901678657</v>
      </c>
      <c r="W30" s="79">
        <f t="shared" si="19"/>
        <v>1.4388489208633093</v>
      </c>
      <c r="X30" s="79">
        <f t="shared" si="20"/>
        <v>1.5107913669064748</v>
      </c>
      <c r="Y30" s="79">
        <f t="shared" si="21"/>
        <v>1.6306954436450838</v>
      </c>
      <c r="Z30" s="79">
        <f t="shared" si="22"/>
        <v>1.6306954436450838</v>
      </c>
      <c r="AA30" s="79">
        <f t="shared" si="23"/>
        <v>0.91127098321342925</v>
      </c>
      <c r="AB30" s="17">
        <f t="shared" si="24"/>
        <v>29.999999999999996</v>
      </c>
      <c r="AD30" s="25"/>
    </row>
    <row r="31" spans="1:30" s="8" customFormat="1" ht="20.100000000000001" customHeight="1" x14ac:dyDescent="0.3">
      <c r="A31" s="85">
        <f t="shared" si="2"/>
        <v>24</v>
      </c>
      <c r="B31" s="22" t="s">
        <v>84</v>
      </c>
      <c r="C31" s="23" t="s">
        <v>9</v>
      </c>
      <c r="D31" s="21"/>
      <c r="E31" s="84">
        <v>127</v>
      </c>
      <c r="F31" s="29">
        <f t="shared" si="3"/>
        <v>127</v>
      </c>
      <c r="G31" s="80">
        <f>F31*100%</f>
        <v>127</v>
      </c>
      <c r="H31" s="79">
        <f t="shared" si="4"/>
        <v>0</v>
      </c>
      <c r="I31" s="79">
        <f t="shared" si="5"/>
        <v>8.6290967226219024</v>
      </c>
      <c r="J31" s="79">
        <f t="shared" si="6"/>
        <v>8.6290967226219024</v>
      </c>
      <c r="K31" s="79">
        <f t="shared" si="7"/>
        <v>6.0911270983213432</v>
      </c>
      <c r="L31" s="79">
        <f t="shared" si="8"/>
        <v>8.6290967226219024</v>
      </c>
      <c r="M31" s="79">
        <f t="shared" si="9"/>
        <v>7.4108713029576343</v>
      </c>
      <c r="N31" s="79">
        <f t="shared" si="10"/>
        <v>6.9032773780975214</v>
      </c>
      <c r="O31" s="79">
        <f t="shared" si="11"/>
        <v>6.9032773780975214</v>
      </c>
      <c r="P31" s="79">
        <f t="shared" si="12"/>
        <v>7.4108713029576343</v>
      </c>
      <c r="Q31" s="79">
        <f t="shared" si="13"/>
        <v>6.0911270983213432</v>
      </c>
      <c r="R31" s="140">
        <f t="shared" si="14"/>
        <v>6.5987210231814544</v>
      </c>
      <c r="S31" s="79">
        <f t="shared" si="15"/>
        <v>5.8880895283772983</v>
      </c>
      <c r="T31" s="79">
        <f t="shared" si="16"/>
        <v>4.8729016786570742</v>
      </c>
      <c r="U31" s="140">
        <f t="shared" si="17"/>
        <v>6.9032773780975214</v>
      </c>
      <c r="V31" s="79">
        <f t="shared" si="18"/>
        <v>5.8880895283772983</v>
      </c>
      <c r="W31" s="79">
        <f t="shared" si="19"/>
        <v>6.0911270983213432</v>
      </c>
      <c r="X31" s="79">
        <f t="shared" si="20"/>
        <v>6.3956834532374103</v>
      </c>
      <c r="Y31" s="79">
        <f t="shared" si="21"/>
        <v>6.9032773780975214</v>
      </c>
      <c r="Z31" s="79">
        <f t="shared" si="22"/>
        <v>6.9032773780975214</v>
      </c>
      <c r="AA31" s="79">
        <f t="shared" si="23"/>
        <v>3.8577138289368507</v>
      </c>
      <c r="AB31" s="17">
        <f t="shared" si="24"/>
        <v>126.99999999999999</v>
      </c>
      <c r="AD31" s="25"/>
    </row>
    <row r="32" spans="1:30" s="8" customFormat="1" ht="20.100000000000001" customHeight="1" x14ac:dyDescent="0.3">
      <c r="A32" s="85">
        <f t="shared" si="2"/>
        <v>25</v>
      </c>
      <c r="B32" s="22" t="s">
        <v>85</v>
      </c>
      <c r="C32" s="23" t="s">
        <v>9</v>
      </c>
      <c r="D32" s="21"/>
      <c r="E32" s="84">
        <v>75</v>
      </c>
      <c r="F32" s="29">
        <f t="shared" si="3"/>
        <v>75</v>
      </c>
      <c r="G32" s="80">
        <f>F32*100%</f>
        <v>75</v>
      </c>
      <c r="H32" s="79">
        <f t="shared" si="4"/>
        <v>0</v>
      </c>
      <c r="I32" s="79">
        <f t="shared" si="5"/>
        <v>5.0959232613908876</v>
      </c>
      <c r="J32" s="79">
        <f t="shared" si="6"/>
        <v>5.0959232613908876</v>
      </c>
      <c r="K32" s="79">
        <f t="shared" si="7"/>
        <v>3.5971223021582732</v>
      </c>
      <c r="L32" s="79">
        <f t="shared" si="8"/>
        <v>5.0959232613908876</v>
      </c>
      <c r="M32" s="79">
        <f t="shared" si="9"/>
        <v>4.3764988009592329</v>
      </c>
      <c r="N32" s="79">
        <f t="shared" si="10"/>
        <v>4.0767386091127094</v>
      </c>
      <c r="O32" s="79">
        <f t="shared" si="11"/>
        <v>4.0767386091127094</v>
      </c>
      <c r="P32" s="79">
        <f t="shared" si="12"/>
        <v>4.3764988009592329</v>
      </c>
      <c r="Q32" s="79">
        <f t="shared" si="13"/>
        <v>3.5971223021582732</v>
      </c>
      <c r="R32" s="140">
        <f t="shared" si="14"/>
        <v>3.8968824940047959</v>
      </c>
      <c r="S32" s="79">
        <f t="shared" si="15"/>
        <v>3.4772182254196644</v>
      </c>
      <c r="T32" s="79">
        <f t="shared" si="16"/>
        <v>2.8776978417266186</v>
      </c>
      <c r="U32" s="140">
        <f t="shared" si="17"/>
        <v>4.0767386091127094</v>
      </c>
      <c r="V32" s="79">
        <f t="shared" si="18"/>
        <v>3.4772182254196644</v>
      </c>
      <c r="W32" s="79">
        <f t="shared" si="19"/>
        <v>3.5971223021582732</v>
      </c>
      <c r="X32" s="79">
        <f t="shared" si="20"/>
        <v>3.7769784172661871</v>
      </c>
      <c r="Y32" s="79">
        <f t="shared" si="21"/>
        <v>4.0767386091127094</v>
      </c>
      <c r="Z32" s="79">
        <f t="shared" si="22"/>
        <v>4.0767386091127094</v>
      </c>
      <c r="AA32" s="79">
        <f t="shared" si="23"/>
        <v>2.2781774580335732</v>
      </c>
      <c r="AB32" s="17">
        <f t="shared" si="24"/>
        <v>74.999999999999986</v>
      </c>
      <c r="AD32" s="25"/>
    </row>
    <row r="33" spans="1:30" s="8" customFormat="1" ht="20.100000000000001" customHeight="1" x14ac:dyDescent="0.3">
      <c r="A33" s="85">
        <f t="shared" si="2"/>
        <v>26</v>
      </c>
      <c r="B33" s="22" t="s">
        <v>114</v>
      </c>
      <c r="C33" s="23" t="s">
        <v>124</v>
      </c>
      <c r="D33" s="21"/>
      <c r="E33" s="84">
        <v>87</v>
      </c>
      <c r="F33" s="29">
        <f t="shared" si="3"/>
        <v>87</v>
      </c>
      <c r="G33" s="80">
        <f>F33*80%</f>
        <v>69.600000000000009</v>
      </c>
      <c r="H33" s="79">
        <f t="shared" si="4"/>
        <v>17.399999999999991</v>
      </c>
      <c r="I33" s="79">
        <f t="shared" si="5"/>
        <v>4.7290167865707442</v>
      </c>
      <c r="J33" s="79">
        <f t="shared" si="6"/>
        <v>4.7290167865707442</v>
      </c>
      <c r="K33" s="79">
        <f t="shared" si="7"/>
        <v>3.3381294964028783</v>
      </c>
      <c r="L33" s="79">
        <f t="shared" si="8"/>
        <v>4.7290167865707442</v>
      </c>
      <c r="M33" s="79">
        <f t="shared" si="9"/>
        <v>4.0613908872901687</v>
      </c>
      <c r="N33" s="79">
        <f t="shared" si="10"/>
        <v>3.7832134292565951</v>
      </c>
      <c r="O33" s="79">
        <f t="shared" si="11"/>
        <v>3.7832134292565951</v>
      </c>
      <c r="P33" s="79">
        <f t="shared" si="12"/>
        <v>4.0613908872901687</v>
      </c>
      <c r="Q33" s="79">
        <f t="shared" si="13"/>
        <v>3.3381294964028783</v>
      </c>
      <c r="R33" s="140">
        <f t="shared" si="14"/>
        <v>3.616306954436451</v>
      </c>
      <c r="S33" s="79">
        <f t="shared" si="15"/>
        <v>3.2268585131894487</v>
      </c>
      <c r="T33" s="79">
        <f t="shared" si="16"/>
        <v>2.6705035971223023</v>
      </c>
      <c r="U33" s="140">
        <f t="shared" si="17"/>
        <v>3.7832134292565951</v>
      </c>
      <c r="V33" s="79">
        <f t="shared" si="18"/>
        <v>3.2268585131894487</v>
      </c>
      <c r="W33" s="79">
        <f t="shared" si="19"/>
        <v>3.3381294964028783</v>
      </c>
      <c r="X33" s="79">
        <f t="shared" si="20"/>
        <v>3.5050359712230219</v>
      </c>
      <c r="Y33" s="79">
        <f t="shared" si="21"/>
        <v>3.7832134292565951</v>
      </c>
      <c r="Z33" s="79">
        <f t="shared" si="22"/>
        <v>3.7832134292565951</v>
      </c>
      <c r="AA33" s="79">
        <f t="shared" si="23"/>
        <v>2.1141486810551564</v>
      </c>
      <c r="AB33" s="17">
        <f t="shared" si="24"/>
        <v>69.600000000000023</v>
      </c>
      <c r="AD33" s="25"/>
    </row>
    <row r="34" spans="1:30" s="8" customFormat="1" ht="20.100000000000001" customHeight="1" x14ac:dyDescent="0.3">
      <c r="A34" s="127">
        <f t="shared" si="2"/>
        <v>27</v>
      </c>
      <c r="B34" s="18" t="s">
        <v>8</v>
      </c>
      <c r="C34" s="19" t="s">
        <v>9</v>
      </c>
      <c r="D34" s="20">
        <v>10</v>
      </c>
      <c r="E34" s="84">
        <v>79</v>
      </c>
      <c r="F34" s="29">
        <f t="shared" si="3"/>
        <v>89</v>
      </c>
      <c r="G34" s="80">
        <f>F34*50%</f>
        <v>44.5</v>
      </c>
      <c r="H34" s="79">
        <f t="shared" si="4"/>
        <v>44.5</v>
      </c>
      <c r="I34" s="79">
        <f t="shared" si="5"/>
        <v>3.0235811350919266</v>
      </c>
      <c r="J34" s="79">
        <f t="shared" si="6"/>
        <v>3.0235811350919266</v>
      </c>
      <c r="K34" s="79">
        <f t="shared" si="7"/>
        <v>2.1342925659472423</v>
      </c>
      <c r="L34" s="79">
        <f t="shared" si="8"/>
        <v>3.0235811350919266</v>
      </c>
      <c r="M34" s="79">
        <f t="shared" si="9"/>
        <v>2.5967226219024782</v>
      </c>
      <c r="N34" s="79">
        <f t="shared" si="10"/>
        <v>2.4188649080735409</v>
      </c>
      <c r="O34" s="79">
        <f t="shared" si="11"/>
        <v>2.4188649080735409</v>
      </c>
      <c r="P34" s="79">
        <f t="shared" si="12"/>
        <v>2.5967226219024782</v>
      </c>
      <c r="Q34" s="79">
        <f t="shared" si="13"/>
        <v>2.1342925659472423</v>
      </c>
      <c r="R34" s="140">
        <f t="shared" si="14"/>
        <v>2.312150279776179</v>
      </c>
      <c r="S34" s="79">
        <f t="shared" si="15"/>
        <v>2.0631494804156674</v>
      </c>
      <c r="T34" s="79">
        <f t="shared" si="16"/>
        <v>1.7074340527577936</v>
      </c>
      <c r="U34" s="140">
        <f t="shared" si="17"/>
        <v>2.4188649080735409</v>
      </c>
      <c r="V34" s="79">
        <f t="shared" si="18"/>
        <v>2.0631494804156674</v>
      </c>
      <c r="W34" s="79">
        <f t="shared" si="19"/>
        <v>2.1342925659472423</v>
      </c>
      <c r="X34" s="79">
        <f t="shared" si="20"/>
        <v>2.2410071942446042</v>
      </c>
      <c r="Y34" s="79">
        <f t="shared" si="21"/>
        <v>2.4188649080735409</v>
      </c>
      <c r="Z34" s="79">
        <f t="shared" si="22"/>
        <v>2.4188649080735409</v>
      </c>
      <c r="AA34" s="79">
        <f t="shared" si="23"/>
        <v>1.35171862509992</v>
      </c>
      <c r="AB34" s="17">
        <f t="shared" si="24"/>
        <v>44.5</v>
      </c>
      <c r="AD34" s="25"/>
    </row>
    <row r="35" spans="1:30" s="86" customFormat="1" ht="20.100000000000001" customHeight="1" x14ac:dyDescent="0.3">
      <c r="A35" s="127">
        <f t="shared" si="2"/>
        <v>28</v>
      </c>
      <c r="B35" s="18" t="s">
        <v>96</v>
      </c>
      <c r="C35" s="19" t="s">
        <v>10</v>
      </c>
      <c r="D35" s="20">
        <v>500</v>
      </c>
      <c r="E35" s="84"/>
      <c r="F35" s="29">
        <f t="shared" si="3"/>
        <v>500</v>
      </c>
      <c r="G35" s="80">
        <f>F35*50%</f>
        <v>250</v>
      </c>
      <c r="H35" s="79">
        <f t="shared" si="4"/>
        <v>250</v>
      </c>
      <c r="I35" s="79">
        <f t="shared" si="5"/>
        <v>16.986410871302958</v>
      </c>
      <c r="J35" s="79">
        <f t="shared" si="6"/>
        <v>16.986410871302958</v>
      </c>
      <c r="K35" s="79">
        <f t="shared" si="7"/>
        <v>11.990407673860911</v>
      </c>
      <c r="L35" s="79">
        <f t="shared" si="8"/>
        <v>16.986410871302958</v>
      </c>
      <c r="M35" s="79">
        <f t="shared" si="9"/>
        <v>14.588329336530776</v>
      </c>
      <c r="N35" s="79">
        <f t="shared" si="10"/>
        <v>13.589128697042366</v>
      </c>
      <c r="O35" s="79">
        <f t="shared" si="11"/>
        <v>13.589128697042366</v>
      </c>
      <c r="P35" s="79">
        <f t="shared" si="12"/>
        <v>14.588329336530776</v>
      </c>
      <c r="Q35" s="79">
        <f t="shared" si="13"/>
        <v>11.990407673860911</v>
      </c>
      <c r="R35" s="140">
        <f t="shared" si="14"/>
        <v>12.98960831334932</v>
      </c>
      <c r="S35" s="79">
        <f t="shared" si="15"/>
        <v>11.590727418065548</v>
      </c>
      <c r="T35" s="79">
        <f t="shared" si="16"/>
        <v>9.592326139088728</v>
      </c>
      <c r="U35" s="140">
        <f t="shared" si="17"/>
        <v>13.589128697042366</v>
      </c>
      <c r="V35" s="79">
        <f t="shared" si="18"/>
        <v>11.590727418065548</v>
      </c>
      <c r="W35" s="79">
        <f t="shared" si="19"/>
        <v>11.990407673860911</v>
      </c>
      <c r="X35" s="79">
        <f t="shared" si="20"/>
        <v>12.589928057553957</v>
      </c>
      <c r="Y35" s="79">
        <f t="shared" si="21"/>
        <v>13.589128697042366</v>
      </c>
      <c r="Z35" s="79">
        <f t="shared" si="22"/>
        <v>13.589128697042366</v>
      </c>
      <c r="AA35" s="79">
        <f t="shared" si="23"/>
        <v>7.5939248601119109</v>
      </c>
      <c r="AB35" s="17">
        <f t="shared" si="24"/>
        <v>249.99999999999994</v>
      </c>
      <c r="AD35" s="87"/>
    </row>
    <row r="36" spans="1:30" s="86" customFormat="1" ht="20.100000000000001" customHeight="1" x14ac:dyDescent="0.3">
      <c r="A36" s="85">
        <f t="shared" si="2"/>
        <v>29</v>
      </c>
      <c r="B36" s="82" t="s">
        <v>162</v>
      </c>
      <c r="C36" s="83" t="s">
        <v>10</v>
      </c>
      <c r="D36" s="84"/>
      <c r="E36" s="84">
        <v>122</v>
      </c>
      <c r="F36" s="29">
        <f t="shared" si="3"/>
        <v>122</v>
      </c>
      <c r="G36" s="80">
        <f t="shared" si="25"/>
        <v>97.600000000000009</v>
      </c>
      <c r="H36" s="79">
        <f t="shared" si="4"/>
        <v>24.399999999999991</v>
      </c>
      <c r="I36" s="79">
        <f t="shared" si="5"/>
        <v>6.6314948041566755</v>
      </c>
      <c r="J36" s="79">
        <f t="shared" si="6"/>
        <v>6.6314948041566755</v>
      </c>
      <c r="K36" s="79">
        <f t="shared" si="7"/>
        <v>4.6810551558753</v>
      </c>
      <c r="L36" s="79">
        <f t="shared" si="8"/>
        <v>6.6314948041566755</v>
      </c>
      <c r="M36" s="79">
        <f t="shared" si="9"/>
        <v>5.6952837729816155</v>
      </c>
      <c r="N36" s="79">
        <f t="shared" si="10"/>
        <v>5.3051958433253397</v>
      </c>
      <c r="O36" s="79">
        <f t="shared" si="11"/>
        <v>5.3051958433253397</v>
      </c>
      <c r="P36" s="79">
        <f t="shared" si="12"/>
        <v>5.6952837729816155</v>
      </c>
      <c r="Q36" s="79">
        <f t="shared" si="13"/>
        <v>4.6810551558753</v>
      </c>
      <c r="R36" s="140">
        <f t="shared" si="14"/>
        <v>5.0711430855315749</v>
      </c>
      <c r="S36" s="79">
        <f t="shared" si="15"/>
        <v>4.5250199840127898</v>
      </c>
      <c r="T36" s="79">
        <f t="shared" si="16"/>
        <v>3.74484412470024</v>
      </c>
      <c r="U36" s="140">
        <f t="shared" si="17"/>
        <v>5.3051958433253397</v>
      </c>
      <c r="V36" s="79">
        <f t="shared" si="18"/>
        <v>4.5250199840127898</v>
      </c>
      <c r="W36" s="79">
        <f t="shared" si="19"/>
        <v>4.6810551558753</v>
      </c>
      <c r="X36" s="79">
        <f t="shared" si="20"/>
        <v>4.9151079136690647</v>
      </c>
      <c r="Y36" s="79">
        <f t="shared" si="21"/>
        <v>5.3051958433253397</v>
      </c>
      <c r="Z36" s="79">
        <f t="shared" si="22"/>
        <v>5.3051958433253397</v>
      </c>
      <c r="AA36" s="79">
        <f t="shared" si="23"/>
        <v>2.9646682653876901</v>
      </c>
      <c r="AB36" s="17">
        <f t="shared" si="24"/>
        <v>97.59999999999998</v>
      </c>
      <c r="AD36" s="87"/>
    </row>
    <row r="37" spans="1:30" s="86" customFormat="1" ht="20.100000000000001" customHeight="1" x14ac:dyDescent="0.3">
      <c r="A37" s="85">
        <f t="shared" si="2"/>
        <v>30</v>
      </c>
      <c r="B37" s="82" t="s">
        <v>102</v>
      </c>
      <c r="C37" s="83" t="s">
        <v>10</v>
      </c>
      <c r="D37" s="84"/>
      <c r="E37" s="84">
        <v>422</v>
      </c>
      <c r="F37" s="29">
        <f t="shared" si="3"/>
        <v>422</v>
      </c>
      <c r="G37" s="80">
        <f t="shared" si="25"/>
        <v>337.6</v>
      </c>
      <c r="H37" s="79">
        <f t="shared" si="4"/>
        <v>84.399999999999977</v>
      </c>
      <c r="I37" s="79">
        <f t="shared" si="5"/>
        <v>22.938449240607515</v>
      </c>
      <c r="J37" s="79">
        <f t="shared" si="6"/>
        <v>22.938449240607515</v>
      </c>
      <c r="K37" s="79">
        <f t="shared" si="7"/>
        <v>16.191846522781777</v>
      </c>
      <c r="L37" s="79">
        <f t="shared" si="8"/>
        <v>22.938449240607515</v>
      </c>
      <c r="M37" s="79">
        <f t="shared" si="9"/>
        <v>19.700079936051161</v>
      </c>
      <c r="N37" s="79">
        <f t="shared" si="10"/>
        <v>18.350759392486012</v>
      </c>
      <c r="O37" s="79">
        <f t="shared" si="11"/>
        <v>18.350759392486012</v>
      </c>
      <c r="P37" s="79">
        <f t="shared" si="12"/>
        <v>19.700079936051161</v>
      </c>
      <c r="Q37" s="79">
        <f t="shared" si="13"/>
        <v>16.191846522781777</v>
      </c>
      <c r="R37" s="140">
        <f t="shared" si="14"/>
        <v>17.541167066346922</v>
      </c>
      <c r="S37" s="79">
        <f t="shared" si="15"/>
        <v>15.652118305355717</v>
      </c>
      <c r="T37" s="79">
        <f t="shared" si="16"/>
        <v>12.953477218225419</v>
      </c>
      <c r="U37" s="140">
        <f t="shared" si="17"/>
        <v>18.350759392486012</v>
      </c>
      <c r="V37" s="79">
        <f t="shared" si="18"/>
        <v>15.652118305355717</v>
      </c>
      <c r="W37" s="79">
        <f t="shared" si="19"/>
        <v>16.191846522781777</v>
      </c>
      <c r="X37" s="79">
        <f t="shared" si="20"/>
        <v>17.001438848920863</v>
      </c>
      <c r="Y37" s="79">
        <f t="shared" si="21"/>
        <v>18.350759392486012</v>
      </c>
      <c r="Z37" s="79">
        <f t="shared" si="22"/>
        <v>18.350759392486012</v>
      </c>
      <c r="AA37" s="79">
        <f t="shared" si="23"/>
        <v>10.254836131095125</v>
      </c>
      <c r="AB37" s="17">
        <f t="shared" si="24"/>
        <v>337.6</v>
      </c>
      <c r="AD37" s="87"/>
    </row>
    <row r="38" spans="1:30" s="86" customFormat="1" ht="20.100000000000001" customHeight="1" x14ac:dyDescent="0.3">
      <c r="A38" s="85">
        <f t="shared" si="2"/>
        <v>31</v>
      </c>
      <c r="B38" s="82" t="s">
        <v>99</v>
      </c>
      <c r="C38" s="83" t="s">
        <v>10</v>
      </c>
      <c r="D38" s="84"/>
      <c r="E38" s="84">
        <v>29</v>
      </c>
      <c r="F38" s="29">
        <f t="shared" si="3"/>
        <v>29</v>
      </c>
      <c r="G38" s="80">
        <f t="shared" si="25"/>
        <v>23.200000000000003</v>
      </c>
      <c r="H38" s="79">
        <f t="shared" si="4"/>
        <v>5.7999999999999972</v>
      </c>
      <c r="I38" s="79">
        <f t="shared" si="5"/>
        <v>1.5763389288569147</v>
      </c>
      <c r="J38" s="79">
        <f t="shared" si="6"/>
        <v>1.5763389288569147</v>
      </c>
      <c r="K38" s="79">
        <f t="shared" si="7"/>
        <v>1.1127098321342928</v>
      </c>
      <c r="L38" s="79">
        <f t="shared" si="8"/>
        <v>1.5763389288569147</v>
      </c>
      <c r="M38" s="79">
        <f t="shared" si="9"/>
        <v>1.3537969624300561</v>
      </c>
      <c r="N38" s="79">
        <f t="shared" si="10"/>
        <v>1.2610711430855317</v>
      </c>
      <c r="O38" s="79">
        <f t="shared" si="11"/>
        <v>1.2610711430855317</v>
      </c>
      <c r="P38" s="79">
        <f t="shared" si="12"/>
        <v>1.3537969624300561</v>
      </c>
      <c r="Q38" s="79">
        <f t="shared" si="13"/>
        <v>1.1127098321342928</v>
      </c>
      <c r="R38" s="140">
        <f t="shared" si="14"/>
        <v>1.2054356514788171</v>
      </c>
      <c r="S38" s="79">
        <f t="shared" si="15"/>
        <v>1.0756195043964829</v>
      </c>
      <c r="T38" s="79">
        <f t="shared" si="16"/>
        <v>0.89016786570743411</v>
      </c>
      <c r="U38" s="140">
        <f t="shared" si="17"/>
        <v>1.2610711430855317</v>
      </c>
      <c r="V38" s="79">
        <f t="shared" si="18"/>
        <v>1.0756195043964829</v>
      </c>
      <c r="W38" s="79">
        <f t="shared" si="19"/>
        <v>1.1127098321342928</v>
      </c>
      <c r="X38" s="79">
        <f t="shared" si="20"/>
        <v>1.1683453237410073</v>
      </c>
      <c r="Y38" s="79">
        <f t="shared" si="21"/>
        <v>1.2610711430855317</v>
      </c>
      <c r="Z38" s="79">
        <f t="shared" si="22"/>
        <v>1.2610711430855317</v>
      </c>
      <c r="AA38" s="79">
        <f t="shared" si="23"/>
        <v>0.70471622701838543</v>
      </c>
      <c r="AB38" s="17">
        <f t="shared" si="24"/>
        <v>23.2</v>
      </c>
      <c r="AD38" s="87"/>
    </row>
    <row r="39" spans="1:30" s="155" customFormat="1" ht="20.100000000000001" customHeight="1" x14ac:dyDescent="0.3">
      <c r="A39" s="148">
        <f t="shared" si="2"/>
        <v>32</v>
      </c>
      <c r="B39" s="149" t="s">
        <v>163</v>
      </c>
      <c r="C39" s="150" t="s">
        <v>73</v>
      </c>
      <c r="D39" s="157"/>
      <c r="E39" s="157">
        <v>29</v>
      </c>
      <c r="F39" s="152">
        <f t="shared" si="3"/>
        <v>29</v>
      </c>
      <c r="G39" s="153">
        <f t="shared" si="25"/>
        <v>23.200000000000003</v>
      </c>
      <c r="H39" s="153">
        <f t="shared" si="4"/>
        <v>5.7999999999999972</v>
      </c>
      <c r="I39" s="153">
        <f t="shared" si="5"/>
        <v>1.5763389288569147</v>
      </c>
      <c r="J39" s="153">
        <f t="shared" si="6"/>
        <v>1.5763389288569147</v>
      </c>
      <c r="K39" s="153">
        <f t="shared" si="7"/>
        <v>1.1127098321342928</v>
      </c>
      <c r="L39" s="153">
        <f t="shared" si="8"/>
        <v>1.5763389288569147</v>
      </c>
      <c r="M39" s="153">
        <f t="shared" si="9"/>
        <v>1.3537969624300561</v>
      </c>
      <c r="N39" s="153">
        <f t="shared" si="10"/>
        <v>1.2610711430855317</v>
      </c>
      <c r="O39" s="153">
        <f t="shared" si="11"/>
        <v>1.2610711430855317</v>
      </c>
      <c r="P39" s="153">
        <f t="shared" si="12"/>
        <v>1.3537969624300561</v>
      </c>
      <c r="Q39" s="153">
        <f t="shared" si="13"/>
        <v>1.1127098321342928</v>
      </c>
      <c r="R39" s="153">
        <f t="shared" si="14"/>
        <v>1.2054356514788171</v>
      </c>
      <c r="S39" s="153">
        <f t="shared" si="15"/>
        <v>1.0756195043964829</v>
      </c>
      <c r="T39" s="153">
        <f t="shared" si="16"/>
        <v>0.89016786570743411</v>
      </c>
      <c r="U39" s="153">
        <f t="shared" si="17"/>
        <v>1.2610711430855317</v>
      </c>
      <c r="V39" s="153">
        <f t="shared" si="18"/>
        <v>1.0756195043964829</v>
      </c>
      <c r="W39" s="153">
        <f t="shared" si="19"/>
        <v>1.1127098321342928</v>
      </c>
      <c r="X39" s="153">
        <f t="shared" si="20"/>
        <v>1.1683453237410073</v>
      </c>
      <c r="Y39" s="153">
        <f t="shared" si="21"/>
        <v>1.2610711430855317</v>
      </c>
      <c r="Z39" s="153">
        <f t="shared" si="22"/>
        <v>1.2610711430855317</v>
      </c>
      <c r="AA39" s="153">
        <f t="shared" si="23"/>
        <v>0.70471622701838543</v>
      </c>
      <c r="AB39" s="154">
        <f t="shared" si="24"/>
        <v>23.2</v>
      </c>
      <c r="AD39" s="156"/>
    </row>
    <row r="40" spans="1:30" s="155" customFormat="1" ht="20.100000000000001" customHeight="1" x14ac:dyDescent="0.3">
      <c r="A40" s="148">
        <f t="shared" si="2"/>
        <v>33</v>
      </c>
      <c r="B40" s="149" t="s">
        <v>152</v>
      </c>
      <c r="C40" s="150" t="s">
        <v>33</v>
      </c>
      <c r="D40" s="157">
        <v>66</v>
      </c>
      <c r="F40" s="152">
        <f t="shared" si="3"/>
        <v>66</v>
      </c>
      <c r="G40" s="153">
        <f t="shared" si="25"/>
        <v>52.800000000000004</v>
      </c>
      <c r="H40" s="153">
        <f t="shared" si="4"/>
        <v>13.199999999999996</v>
      </c>
      <c r="I40" s="153">
        <f t="shared" si="5"/>
        <v>3.587529976019185</v>
      </c>
      <c r="J40" s="153">
        <f t="shared" si="6"/>
        <v>3.587529976019185</v>
      </c>
      <c r="K40" s="153">
        <f t="shared" si="7"/>
        <v>2.5323741007194247</v>
      </c>
      <c r="L40" s="153">
        <f t="shared" si="8"/>
        <v>3.587529976019185</v>
      </c>
      <c r="M40" s="153">
        <f t="shared" si="9"/>
        <v>3.0810551558753003</v>
      </c>
      <c r="N40" s="153">
        <f t="shared" si="10"/>
        <v>2.8700239808153478</v>
      </c>
      <c r="O40" s="153">
        <f t="shared" si="11"/>
        <v>2.8700239808153478</v>
      </c>
      <c r="P40" s="153">
        <f t="shared" si="12"/>
        <v>3.0810551558753003</v>
      </c>
      <c r="Q40" s="153">
        <f t="shared" si="13"/>
        <v>2.5323741007194247</v>
      </c>
      <c r="R40" s="153">
        <f t="shared" si="14"/>
        <v>2.7434052757793768</v>
      </c>
      <c r="S40" s="153">
        <f t="shared" si="15"/>
        <v>2.4479616306954437</v>
      </c>
      <c r="T40" s="153">
        <f t="shared" si="16"/>
        <v>2.0258992805755396</v>
      </c>
      <c r="U40" s="153">
        <f t="shared" si="17"/>
        <v>2.8700239808153478</v>
      </c>
      <c r="V40" s="153">
        <f t="shared" si="18"/>
        <v>2.4479616306954437</v>
      </c>
      <c r="W40" s="153">
        <f t="shared" si="19"/>
        <v>2.5323741007194247</v>
      </c>
      <c r="X40" s="153">
        <f t="shared" si="20"/>
        <v>2.6589928057553958</v>
      </c>
      <c r="Y40" s="153">
        <f t="shared" si="21"/>
        <v>2.8700239808153478</v>
      </c>
      <c r="Z40" s="153">
        <f t="shared" si="22"/>
        <v>2.8700239808153478</v>
      </c>
      <c r="AA40" s="153">
        <f t="shared" si="23"/>
        <v>1.6038369304556357</v>
      </c>
      <c r="AB40" s="154">
        <f t="shared" si="24"/>
        <v>52.8</v>
      </c>
      <c r="AD40" s="156"/>
    </row>
    <row r="41" spans="1:30" s="86" customFormat="1" ht="20.100000000000001" customHeight="1" x14ac:dyDescent="0.3">
      <c r="A41" s="85">
        <f t="shared" si="2"/>
        <v>34</v>
      </c>
      <c r="B41" s="82" t="s">
        <v>180</v>
      </c>
      <c r="C41" s="83" t="s">
        <v>33</v>
      </c>
      <c r="D41" s="84"/>
      <c r="E41" s="84">
        <v>36</v>
      </c>
      <c r="F41" s="29">
        <f t="shared" si="3"/>
        <v>36</v>
      </c>
      <c r="G41" s="80">
        <f>F41*100%</f>
        <v>36</v>
      </c>
      <c r="H41" s="79">
        <f t="shared" si="4"/>
        <v>0</v>
      </c>
      <c r="I41" s="79">
        <f t="shared" si="5"/>
        <v>2.4460431654676258</v>
      </c>
      <c r="J41" s="79">
        <f t="shared" si="6"/>
        <v>2.4460431654676258</v>
      </c>
      <c r="K41" s="79">
        <f t="shared" si="7"/>
        <v>1.7266187050359711</v>
      </c>
      <c r="L41" s="79">
        <f t="shared" si="8"/>
        <v>2.4460431654676258</v>
      </c>
      <c r="M41" s="79">
        <f t="shared" si="9"/>
        <v>2.1007194244604319</v>
      </c>
      <c r="N41" s="79">
        <f t="shared" si="10"/>
        <v>1.9568345323741005</v>
      </c>
      <c r="O41" s="79">
        <f t="shared" si="11"/>
        <v>1.9568345323741005</v>
      </c>
      <c r="P41" s="79">
        <f t="shared" si="12"/>
        <v>2.1007194244604319</v>
      </c>
      <c r="Q41" s="79">
        <f t="shared" si="13"/>
        <v>1.7266187050359711</v>
      </c>
      <c r="R41" s="140">
        <f t="shared" si="14"/>
        <v>1.8705035971223021</v>
      </c>
      <c r="S41" s="79">
        <f t="shared" si="15"/>
        <v>1.6690647482014389</v>
      </c>
      <c r="T41" s="79">
        <f t="shared" si="16"/>
        <v>1.3812949640287768</v>
      </c>
      <c r="U41" s="140">
        <f t="shared" si="17"/>
        <v>1.9568345323741005</v>
      </c>
      <c r="V41" s="79">
        <f t="shared" si="18"/>
        <v>1.6690647482014389</v>
      </c>
      <c r="W41" s="79">
        <f t="shared" si="19"/>
        <v>1.7266187050359711</v>
      </c>
      <c r="X41" s="79">
        <f t="shared" si="20"/>
        <v>1.8129496402877698</v>
      </c>
      <c r="Y41" s="79">
        <f t="shared" si="21"/>
        <v>1.9568345323741005</v>
      </c>
      <c r="Z41" s="79">
        <f t="shared" si="22"/>
        <v>1.9568345323741005</v>
      </c>
      <c r="AA41" s="79">
        <f t="shared" si="23"/>
        <v>1.0935251798561152</v>
      </c>
      <c r="AB41" s="17">
        <f t="shared" si="24"/>
        <v>36</v>
      </c>
      <c r="AD41" s="87"/>
    </row>
    <row r="42" spans="1:30" s="86" customFormat="1" ht="20.100000000000001" customHeight="1" x14ac:dyDescent="0.3">
      <c r="A42" s="85">
        <f t="shared" si="2"/>
        <v>35</v>
      </c>
      <c r="B42" s="82" t="s">
        <v>164</v>
      </c>
      <c r="C42" s="83" t="s">
        <v>76</v>
      </c>
      <c r="D42" s="84"/>
      <c r="E42" s="84">
        <v>217</v>
      </c>
      <c r="F42" s="29">
        <f t="shared" si="3"/>
        <v>217</v>
      </c>
      <c r="G42" s="80">
        <f>F42*100%</f>
        <v>217</v>
      </c>
      <c r="H42" s="79">
        <f t="shared" si="4"/>
        <v>0</v>
      </c>
      <c r="I42" s="79">
        <f t="shared" si="5"/>
        <v>14.744204636290966</v>
      </c>
      <c r="J42" s="79">
        <f t="shared" si="6"/>
        <v>14.744204636290966</v>
      </c>
      <c r="K42" s="79">
        <f t="shared" si="7"/>
        <v>10.40767386091127</v>
      </c>
      <c r="L42" s="79">
        <f t="shared" si="8"/>
        <v>14.744204636290966</v>
      </c>
      <c r="M42" s="79">
        <f t="shared" si="9"/>
        <v>12.662669864108713</v>
      </c>
      <c r="N42" s="79">
        <f t="shared" si="10"/>
        <v>11.795363709032774</v>
      </c>
      <c r="O42" s="79">
        <f t="shared" si="11"/>
        <v>11.795363709032774</v>
      </c>
      <c r="P42" s="79">
        <f t="shared" si="12"/>
        <v>12.662669864108713</v>
      </c>
      <c r="Q42" s="79">
        <f t="shared" si="13"/>
        <v>10.40767386091127</v>
      </c>
      <c r="R42" s="140">
        <f t="shared" si="14"/>
        <v>11.274980015987209</v>
      </c>
      <c r="S42" s="79">
        <f t="shared" si="15"/>
        <v>10.060751398880896</v>
      </c>
      <c r="T42" s="79">
        <f t="shared" si="16"/>
        <v>8.3261390887290165</v>
      </c>
      <c r="U42" s="140">
        <f t="shared" si="17"/>
        <v>11.795363709032774</v>
      </c>
      <c r="V42" s="79">
        <f t="shared" si="18"/>
        <v>10.060751398880896</v>
      </c>
      <c r="W42" s="79">
        <f t="shared" si="19"/>
        <v>10.40767386091127</v>
      </c>
      <c r="X42" s="79">
        <f t="shared" si="20"/>
        <v>10.928057553956835</v>
      </c>
      <c r="Y42" s="79">
        <f t="shared" si="21"/>
        <v>11.795363709032774</v>
      </c>
      <c r="Z42" s="79">
        <f t="shared" si="22"/>
        <v>11.795363709032774</v>
      </c>
      <c r="AA42" s="79">
        <f t="shared" si="23"/>
        <v>6.5915267785771388</v>
      </c>
      <c r="AB42" s="17">
        <f t="shared" si="24"/>
        <v>217.00000000000006</v>
      </c>
      <c r="AD42" s="87"/>
    </row>
    <row r="43" spans="1:30" s="86" customFormat="1" ht="20.100000000000001" customHeight="1" x14ac:dyDescent="0.3">
      <c r="A43" s="137">
        <f t="shared" si="2"/>
        <v>36</v>
      </c>
      <c r="B43" s="94" t="s">
        <v>173</v>
      </c>
      <c r="C43" s="90" t="s">
        <v>76</v>
      </c>
      <c r="D43" s="91"/>
      <c r="E43" s="91">
        <v>94</v>
      </c>
      <c r="F43" s="92">
        <f t="shared" si="3"/>
        <v>94</v>
      </c>
      <c r="G43" s="93">
        <f>F43*100%</f>
        <v>94</v>
      </c>
      <c r="H43" s="93">
        <f t="shared" si="4"/>
        <v>0</v>
      </c>
      <c r="I43" s="93">
        <f t="shared" si="5"/>
        <v>6.3868904876099117</v>
      </c>
      <c r="J43" s="93">
        <f t="shared" si="6"/>
        <v>6.3868904876099117</v>
      </c>
      <c r="K43" s="93">
        <f t="shared" si="7"/>
        <v>4.508393285371703</v>
      </c>
      <c r="L43" s="93">
        <f t="shared" si="8"/>
        <v>6.3868904876099117</v>
      </c>
      <c r="M43" s="93">
        <f t="shared" si="9"/>
        <v>5.4852118305355715</v>
      </c>
      <c r="N43" s="93">
        <f t="shared" si="10"/>
        <v>5.1095123900879296</v>
      </c>
      <c r="O43" s="93">
        <f t="shared" si="11"/>
        <v>5.1095123900879296</v>
      </c>
      <c r="P43" s="93">
        <f t="shared" si="12"/>
        <v>5.4852118305355715</v>
      </c>
      <c r="Q43" s="93">
        <f t="shared" si="13"/>
        <v>4.508393285371703</v>
      </c>
      <c r="R43" s="140">
        <f t="shared" si="14"/>
        <v>4.8840927258193441</v>
      </c>
      <c r="S43" s="93">
        <f t="shared" si="15"/>
        <v>4.3581135091926457</v>
      </c>
      <c r="T43" s="93">
        <f t="shared" si="16"/>
        <v>3.6067146282973619</v>
      </c>
      <c r="U43" s="140">
        <f t="shared" si="17"/>
        <v>5.1095123900879296</v>
      </c>
      <c r="V43" s="93">
        <f t="shared" si="18"/>
        <v>4.3581135091926457</v>
      </c>
      <c r="W43" s="93">
        <f t="shared" si="19"/>
        <v>4.508393285371703</v>
      </c>
      <c r="X43" s="93">
        <f t="shared" si="20"/>
        <v>4.7338129496402876</v>
      </c>
      <c r="Y43" s="93">
        <f t="shared" si="21"/>
        <v>5.1095123900879296</v>
      </c>
      <c r="Z43" s="93">
        <f t="shared" si="22"/>
        <v>5.1095123900879296</v>
      </c>
      <c r="AA43" s="93">
        <f t="shared" si="23"/>
        <v>2.8553157474020785</v>
      </c>
      <c r="AB43" s="111">
        <f t="shared" si="24"/>
        <v>94</v>
      </c>
      <c r="AD43" s="87"/>
    </row>
    <row r="44" spans="1:30" s="86" customFormat="1" ht="20.100000000000001" customHeight="1" x14ac:dyDescent="0.3">
      <c r="A44" s="137">
        <f t="shared" si="2"/>
        <v>37</v>
      </c>
      <c r="B44" s="94" t="s">
        <v>174</v>
      </c>
      <c r="C44" s="90"/>
      <c r="D44" s="91"/>
      <c r="E44" s="91">
        <v>94</v>
      </c>
      <c r="F44" s="92">
        <f t="shared" si="3"/>
        <v>94</v>
      </c>
      <c r="G44" s="93">
        <f>F44*100%</f>
        <v>94</v>
      </c>
      <c r="H44" s="93">
        <f t="shared" si="4"/>
        <v>0</v>
      </c>
      <c r="I44" s="93">
        <v>6</v>
      </c>
      <c r="J44" s="93">
        <v>6</v>
      </c>
      <c r="K44" s="93">
        <v>6</v>
      </c>
      <c r="L44" s="93">
        <v>6</v>
      </c>
      <c r="M44" s="93">
        <v>5</v>
      </c>
      <c r="N44" s="93">
        <v>5</v>
      </c>
      <c r="O44" s="93">
        <v>5</v>
      </c>
      <c r="P44" s="93">
        <v>5</v>
      </c>
      <c r="Q44" s="93">
        <v>6</v>
      </c>
      <c r="R44" s="140">
        <v>0</v>
      </c>
      <c r="S44" s="93">
        <v>5</v>
      </c>
      <c r="T44" s="93">
        <v>5</v>
      </c>
      <c r="U44" s="140">
        <v>0</v>
      </c>
      <c r="V44" s="93">
        <v>5</v>
      </c>
      <c r="W44" s="93">
        <v>6</v>
      </c>
      <c r="X44" s="93">
        <v>6</v>
      </c>
      <c r="Y44" s="93">
        <v>6</v>
      </c>
      <c r="Z44" s="93">
        <v>6</v>
      </c>
      <c r="AA44" s="93">
        <v>5</v>
      </c>
      <c r="AB44" s="111">
        <f t="shared" si="24"/>
        <v>94</v>
      </c>
      <c r="AD44" s="87"/>
    </row>
    <row r="45" spans="1:30" s="155" customFormat="1" ht="20.100000000000001" customHeight="1" x14ac:dyDescent="0.3">
      <c r="A45" s="148">
        <f t="shared" si="2"/>
        <v>38</v>
      </c>
      <c r="B45" s="149" t="s">
        <v>130</v>
      </c>
      <c r="C45" s="150" t="s">
        <v>33</v>
      </c>
      <c r="D45" s="157">
        <v>60</v>
      </c>
      <c r="E45" s="157"/>
      <c r="F45" s="152">
        <f t="shared" si="3"/>
        <v>60</v>
      </c>
      <c r="G45" s="153">
        <f t="shared" ref="G45:G62" si="26">F45*80%</f>
        <v>48</v>
      </c>
      <c r="H45" s="153">
        <f t="shared" si="4"/>
        <v>12</v>
      </c>
      <c r="I45" s="153">
        <f t="shared" ref="I45:I62" si="27">85/1251*G45</f>
        <v>3.261390887290168</v>
      </c>
      <c r="J45" s="153">
        <f t="shared" ref="J45:J62" si="28">85/1251*G45</f>
        <v>3.261390887290168</v>
      </c>
      <c r="K45" s="153">
        <f t="shared" ref="K45:K62" si="29">60/1251*G45</f>
        <v>2.3021582733812949</v>
      </c>
      <c r="L45" s="153">
        <f t="shared" ref="L45:L62" si="30">85/1251*G45</f>
        <v>3.261390887290168</v>
      </c>
      <c r="M45" s="153">
        <f t="shared" ref="M45:M62" si="31">73/1251*G45</f>
        <v>2.8009592326139092</v>
      </c>
      <c r="N45" s="153">
        <f t="shared" ref="N45:N62" si="32">68/1251*G45</f>
        <v>2.6091127098321341</v>
      </c>
      <c r="O45" s="153">
        <f t="shared" ref="O45:O62" si="33">68/1251*G45</f>
        <v>2.6091127098321341</v>
      </c>
      <c r="P45" s="153">
        <f t="shared" ref="P45:P62" si="34">73/1251*G45</f>
        <v>2.8009592326139092</v>
      </c>
      <c r="Q45" s="153">
        <f t="shared" ref="Q45:Q62" si="35">60/1251*G45</f>
        <v>2.3021582733812949</v>
      </c>
      <c r="R45" s="153">
        <f t="shared" ref="R45:R62" si="36">65/1251*G45</f>
        <v>2.4940047961630696</v>
      </c>
      <c r="S45" s="153">
        <f t="shared" ref="S45:S62" si="37">58/1251*G45</f>
        <v>2.2254196642685851</v>
      </c>
      <c r="T45" s="153">
        <f t="shared" ref="T45:T62" si="38">48/1251*G45</f>
        <v>1.8417266187050358</v>
      </c>
      <c r="U45" s="153">
        <f t="shared" ref="U45:U62" si="39">68/1251*G45</f>
        <v>2.6091127098321341</v>
      </c>
      <c r="V45" s="153">
        <f t="shared" ref="V45:V62" si="40">58/1251*G45</f>
        <v>2.2254196642685851</v>
      </c>
      <c r="W45" s="153">
        <f t="shared" ref="W45:W62" si="41">60/1251*G45</f>
        <v>2.3021582733812949</v>
      </c>
      <c r="X45" s="153">
        <f t="shared" ref="X45:X62" si="42">63/1251*G45</f>
        <v>2.4172661870503598</v>
      </c>
      <c r="Y45" s="153">
        <f t="shared" ref="Y45:Y62" si="43">68/1251*G45</f>
        <v>2.6091127098321341</v>
      </c>
      <c r="Z45" s="153">
        <f t="shared" ref="Z45:Z62" si="44">68/1251*G45</f>
        <v>2.6091127098321341</v>
      </c>
      <c r="AA45" s="153">
        <f t="shared" ref="AA45:AA62" si="45">38/1251*G45</f>
        <v>1.4580335731414868</v>
      </c>
      <c r="AB45" s="154">
        <f t="shared" si="24"/>
        <v>47.999999999999986</v>
      </c>
      <c r="AD45" s="156"/>
    </row>
    <row r="46" spans="1:30" s="8" customFormat="1" ht="20.100000000000001" customHeight="1" x14ac:dyDescent="0.3">
      <c r="A46" s="85">
        <f t="shared" si="2"/>
        <v>39</v>
      </c>
      <c r="B46" s="82" t="s">
        <v>165</v>
      </c>
      <c r="C46" s="83" t="s">
        <v>76</v>
      </c>
      <c r="D46" s="84"/>
      <c r="E46" s="84">
        <v>12</v>
      </c>
      <c r="F46" s="29">
        <f t="shared" si="3"/>
        <v>12</v>
      </c>
      <c r="G46" s="80">
        <f>F46*100%</f>
        <v>12</v>
      </c>
      <c r="H46" s="79">
        <f t="shared" si="4"/>
        <v>0</v>
      </c>
      <c r="I46" s="79">
        <f t="shared" si="27"/>
        <v>0.815347721822542</v>
      </c>
      <c r="J46" s="79">
        <f t="shared" si="28"/>
        <v>0.815347721822542</v>
      </c>
      <c r="K46" s="79">
        <f t="shared" si="29"/>
        <v>0.57553956834532372</v>
      </c>
      <c r="L46" s="79">
        <f t="shared" si="30"/>
        <v>0.815347721822542</v>
      </c>
      <c r="M46" s="79">
        <f t="shared" si="31"/>
        <v>0.70023980815347731</v>
      </c>
      <c r="N46" s="79">
        <f t="shared" si="32"/>
        <v>0.65227817745803351</v>
      </c>
      <c r="O46" s="79">
        <f t="shared" si="33"/>
        <v>0.65227817745803351</v>
      </c>
      <c r="P46" s="79">
        <f t="shared" si="34"/>
        <v>0.70023980815347731</v>
      </c>
      <c r="Q46" s="79">
        <f t="shared" si="35"/>
        <v>0.57553956834532372</v>
      </c>
      <c r="R46" s="140">
        <f t="shared" si="36"/>
        <v>0.6235011990407674</v>
      </c>
      <c r="S46" s="79">
        <f t="shared" si="37"/>
        <v>0.55635491606714627</v>
      </c>
      <c r="T46" s="79">
        <f t="shared" si="38"/>
        <v>0.46043165467625896</v>
      </c>
      <c r="U46" s="140">
        <f t="shared" si="39"/>
        <v>0.65227817745803351</v>
      </c>
      <c r="V46" s="79">
        <f t="shared" si="40"/>
        <v>0.55635491606714627</v>
      </c>
      <c r="W46" s="79">
        <f t="shared" si="41"/>
        <v>0.57553956834532372</v>
      </c>
      <c r="X46" s="79">
        <f t="shared" si="42"/>
        <v>0.60431654676258995</v>
      </c>
      <c r="Y46" s="79">
        <f t="shared" si="43"/>
        <v>0.65227817745803351</v>
      </c>
      <c r="Z46" s="79">
        <f t="shared" si="44"/>
        <v>0.65227817745803351</v>
      </c>
      <c r="AA46" s="79">
        <f t="shared" si="45"/>
        <v>0.36450839328537171</v>
      </c>
      <c r="AB46" s="17">
        <f t="shared" si="24"/>
        <v>11.999999999999996</v>
      </c>
      <c r="AD46" s="25"/>
    </row>
    <row r="47" spans="1:30" s="8" customFormat="1" ht="20.100000000000001" customHeight="1" x14ac:dyDescent="0.3">
      <c r="A47" s="85">
        <f t="shared" si="2"/>
        <v>40</v>
      </c>
      <c r="B47" s="82" t="s">
        <v>166</v>
      </c>
      <c r="C47" s="83" t="s">
        <v>33</v>
      </c>
      <c r="D47" s="84"/>
      <c r="E47" s="84">
        <v>37</v>
      </c>
      <c r="F47" s="29">
        <f t="shared" si="3"/>
        <v>37</v>
      </c>
      <c r="G47" s="80">
        <f>F47*100%</f>
        <v>37</v>
      </c>
      <c r="H47" s="79">
        <f t="shared" si="4"/>
        <v>0</v>
      </c>
      <c r="I47" s="79">
        <f t="shared" si="27"/>
        <v>2.5139888089528375</v>
      </c>
      <c r="J47" s="79">
        <f t="shared" si="28"/>
        <v>2.5139888089528375</v>
      </c>
      <c r="K47" s="79">
        <f t="shared" si="29"/>
        <v>1.7745803357314149</v>
      </c>
      <c r="L47" s="79">
        <f t="shared" si="30"/>
        <v>2.5139888089528375</v>
      </c>
      <c r="M47" s="79">
        <f t="shared" si="31"/>
        <v>2.159072741806555</v>
      </c>
      <c r="N47" s="79">
        <f t="shared" si="32"/>
        <v>2.0111910471622703</v>
      </c>
      <c r="O47" s="79">
        <f t="shared" si="33"/>
        <v>2.0111910471622703</v>
      </c>
      <c r="P47" s="79">
        <f t="shared" si="34"/>
        <v>2.159072741806555</v>
      </c>
      <c r="Q47" s="79">
        <f t="shared" si="35"/>
        <v>1.7745803357314149</v>
      </c>
      <c r="R47" s="140">
        <f t="shared" si="36"/>
        <v>1.9224620303756994</v>
      </c>
      <c r="S47" s="79">
        <f t="shared" si="37"/>
        <v>1.7154276578737011</v>
      </c>
      <c r="T47" s="79">
        <f t="shared" si="38"/>
        <v>1.4196642685851317</v>
      </c>
      <c r="U47" s="140">
        <f t="shared" si="39"/>
        <v>2.0111910471622703</v>
      </c>
      <c r="V47" s="79">
        <f t="shared" si="40"/>
        <v>1.7154276578737011</v>
      </c>
      <c r="W47" s="79">
        <f t="shared" si="41"/>
        <v>1.7745803357314149</v>
      </c>
      <c r="X47" s="79">
        <f t="shared" si="42"/>
        <v>1.8633093525179856</v>
      </c>
      <c r="Y47" s="79">
        <f t="shared" si="43"/>
        <v>2.0111910471622703</v>
      </c>
      <c r="Z47" s="79">
        <f t="shared" si="44"/>
        <v>2.0111910471622703</v>
      </c>
      <c r="AA47" s="79">
        <f t="shared" si="45"/>
        <v>1.1239008792965628</v>
      </c>
      <c r="AB47" s="17">
        <f t="shared" si="24"/>
        <v>36.999999999999993</v>
      </c>
      <c r="AD47" s="25"/>
    </row>
    <row r="48" spans="1:30" s="8" customFormat="1" ht="20.100000000000001" customHeight="1" x14ac:dyDescent="0.3">
      <c r="A48" s="85">
        <f t="shared" si="2"/>
        <v>41</v>
      </c>
      <c r="B48" s="82" t="s">
        <v>70</v>
      </c>
      <c r="C48" s="83" t="s">
        <v>33</v>
      </c>
      <c r="D48" s="84"/>
      <c r="E48" s="84">
        <v>171</v>
      </c>
      <c r="F48" s="29">
        <f t="shared" si="3"/>
        <v>171</v>
      </c>
      <c r="G48" s="80">
        <f>F48*50%</f>
        <v>85.5</v>
      </c>
      <c r="H48" s="79">
        <f t="shared" si="4"/>
        <v>85.5</v>
      </c>
      <c r="I48" s="79">
        <f t="shared" si="27"/>
        <v>5.8093525179856114</v>
      </c>
      <c r="J48" s="79">
        <f t="shared" si="28"/>
        <v>5.8093525179856114</v>
      </c>
      <c r="K48" s="79">
        <f t="shared" si="29"/>
        <v>4.1007194244604319</v>
      </c>
      <c r="L48" s="79">
        <f t="shared" si="30"/>
        <v>5.8093525179856114</v>
      </c>
      <c r="M48" s="79">
        <f t="shared" si="31"/>
        <v>4.9892086330935257</v>
      </c>
      <c r="N48" s="79">
        <f t="shared" si="32"/>
        <v>4.6474820143884887</v>
      </c>
      <c r="O48" s="79">
        <f t="shared" si="33"/>
        <v>4.6474820143884887</v>
      </c>
      <c r="P48" s="79">
        <f t="shared" si="34"/>
        <v>4.9892086330935257</v>
      </c>
      <c r="Q48" s="79">
        <f t="shared" si="35"/>
        <v>4.1007194244604319</v>
      </c>
      <c r="R48" s="140">
        <f t="shared" si="36"/>
        <v>4.4424460431654671</v>
      </c>
      <c r="S48" s="79">
        <f t="shared" si="37"/>
        <v>3.9640287769784175</v>
      </c>
      <c r="T48" s="79">
        <f t="shared" si="38"/>
        <v>3.2805755395683449</v>
      </c>
      <c r="U48" s="140">
        <f t="shared" si="39"/>
        <v>4.6474820143884887</v>
      </c>
      <c r="V48" s="79">
        <f t="shared" si="40"/>
        <v>3.9640287769784175</v>
      </c>
      <c r="W48" s="79">
        <f t="shared" si="41"/>
        <v>4.1007194244604319</v>
      </c>
      <c r="X48" s="79">
        <f t="shared" si="42"/>
        <v>4.3057553956834536</v>
      </c>
      <c r="Y48" s="79">
        <f t="shared" si="43"/>
        <v>4.6474820143884887</v>
      </c>
      <c r="Z48" s="79">
        <f t="shared" si="44"/>
        <v>4.6474820143884887</v>
      </c>
      <c r="AA48" s="79">
        <f t="shared" si="45"/>
        <v>2.5971223021582737</v>
      </c>
      <c r="AB48" s="17">
        <f t="shared" si="24"/>
        <v>85.499999999999986</v>
      </c>
      <c r="AD48" s="25"/>
    </row>
    <row r="49" spans="1:30" s="8" customFormat="1" ht="20.100000000000001" customHeight="1" x14ac:dyDescent="0.3">
      <c r="A49" s="85">
        <f t="shared" si="2"/>
        <v>42</v>
      </c>
      <c r="B49" s="82" t="s">
        <v>71</v>
      </c>
      <c r="C49" s="83" t="s">
        <v>33</v>
      </c>
      <c r="D49" s="84"/>
      <c r="E49" s="84">
        <v>129</v>
      </c>
      <c r="F49" s="29">
        <f t="shared" si="3"/>
        <v>129</v>
      </c>
      <c r="G49" s="80">
        <f>F49*50%</f>
        <v>64.5</v>
      </c>
      <c r="H49" s="79">
        <f t="shared" si="4"/>
        <v>64.5</v>
      </c>
      <c r="I49" s="79">
        <f t="shared" si="27"/>
        <v>4.3824940047961629</v>
      </c>
      <c r="J49" s="79">
        <f t="shared" si="28"/>
        <v>4.3824940047961629</v>
      </c>
      <c r="K49" s="79">
        <f t="shared" si="29"/>
        <v>3.093525179856115</v>
      </c>
      <c r="L49" s="79">
        <f t="shared" si="30"/>
        <v>4.3824940047961629</v>
      </c>
      <c r="M49" s="79">
        <f t="shared" si="31"/>
        <v>3.7637889688249402</v>
      </c>
      <c r="N49" s="79">
        <f t="shared" si="32"/>
        <v>3.5059952038369304</v>
      </c>
      <c r="O49" s="79">
        <f t="shared" si="33"/>
        <v>3.5059952038369304</v>
      </c>
      <c r="P49" s="79">
        <f t="shared" si="34"/>
        <v>3.7637889688249402</v>
      </c>
      <c r="Q49" s="79">
        <f t="shared" si="35"/>
        <v>3.093525179856115</v>
      </c>
      <c r="R49" s="140">
        <f t="shared" si="36"/>
        <v>3.3513189448441247</v>
      </c>
      <c r="S49" s="79">
        <f t="shared" si="37"/>
        <v>2.9904076738609113</v>
      </c>
      <c r="T49" s="79">
        <f t="shared" si="38"/>
        <v>2.4748201438848918</v>
      </c>
      <c r="U49" s="140">
        <f t="shared" si="39"/>
        <v>3.5059952038369304</v>
      </c>
      <c r="V49" s="79">
        <f t="shared" si="40"/>
        <v>2.9904076738609113</v>
      </c>
      <c r="W49" s="79">
        <f t="shared" si="41"/>
        <v>3.093525179856115</v>
      </c>
      <c r="X49" s="79">
        <f t="shared" si="42"/>
        <v>3.2482014388489207</v>
      </c>
      <c r="Y49" s="79">
        <f t="shared" si="43"/>
        <v>3.5059952038369304</v>
      </c>
      <c r="Z49" s="79">
        <f t="shared" si="44"/>
        <v>3.5059952038369304</v>
      </c>
      <c r="AA49" s="79">
        <f t="shared" si="45"/>
        <v>1.9592326139088729</v>
      </c>
      <c r="AB49" s="17">
        <f t="shared" si="24"/>
        <v>64.5</v>
      </c>
      <c r="AD49" s="25"/>
    </row>
    <row r="50" spans="1:30" s="155" customFormat="1" ht="20.100000000000001" customHeight="1" x14ac:dyDescent="0.3">
      <c r="A50" s="148">
        <f t="shared" si="2"/>
        <v>43</v>
      </c>
      <c r="B50" s="149" t="s">
        <v>77</v>
      </c>
      <c r="C50" s="150" t="s">
        <v>10</v>
      </c>
      <c r="D50" s="157"/>
      <c r="E50" s="157">
        <v>177</v>
      </c>
      <c r="F50" s="152">
        <f t="shared" si="3"/>
        <v>177</v>
      </c>
      <c r="G50" s="153">
        <f t="shared" si="26"/>
        <v>141.6</v>
      </c>
      <c r="H50" s="153">
        <f t="shared" si="4"/>
        <v>35.400000000000006</v>
      </c>
      <c r="I50" s="153">
        <f t="shared" si="27"/>
        <v>9.621103117505994</v>
      </c>
      <c r="J50" s="153">
        <f t="shared" si="28"/>
        <v>9.621103117505994</v>
      </c>
      <c r="K50" s="153">
        <f t="shared" si="29"/>
        <v>6.7913669064748197</v>
      </c>
      <c r="L50" s="153">
        <f t="shared" si="30"/>
        <v>9.621103117505994</v>
      </c>
      <c r="M50" s="153">
        <f t="shared" si="31"/>
        <v>8.2628297362110317</v>
      </c>
      <c r="N50" s="153">
        <f t="shared" si="32"/>
        <v>7.6968824940047957</v>
      </c>
      <c r="O50" s="153">
        <f t="shared" si="33"/>
        <v>7.6968824940047957</v>
      </c>
      <c r="P50" s="153">
        <f t="shared" si="34"/>
        <v>8.2628297362110317</v>
      </c>
      <c r="Q50" s="153">
        <f t="shared" si="35"/>
        <v>6.7913669064748197</v>
      </c>
      <c r="R50" s="153">
        <f t="shared" si="36"/>
        <v>7.3573141486810547</v>
      </c>
      <c r="S50" s="153">
        <f t="shared" si="37"/>
        <v>6.5649880095923256</v>
      </c>
      <c r="T50" s="153">
        <f t="shared" si="38"/>
        <v>5.4330935251798556</v>
      </c>
      <c r="U50" s="153">
        <f t="shared" si="39"/>
        <v>7.6968824940047957</v>
      </c>
      <c r="V50" s="153">
        <f t="shared" si="40"/>
        <v>6.5649880095923256</v>
      </c>
      <c r="W50" s="153">
        <f t="shared" si="41"/>
        <v>6.7913669064748197</v>
      </c>
      <c r="X50" s="153">
        <f t="shared" si="42"/>
        <v>7.1309352517985607</v>
      </c>
      <c r="Y50" s="153">
        <f t="shared" si="43"/>
        <v>7.6968824940047957</v>
      </c>
      <c r="Z50" s="153">
        <f t="shared" si="44"/>
        <v>7.6968824940047957</v>
      </c>
      <c r="AA50" s="153">
        <f t="shared" si="45"/>
        <v>4.3011990407673864</v>
      </c>
      <c r="AB50" s="154">
        <f t="shared" si="24"/>
        <v>141.6</v>
      </c>
      <c r="AD50" s="156"/>
    </row>
    <row r="51" spans="1:30" s="8" customFormat="1" ht="20.100000000000001" customHeight="1" x14ac:dyDescent="0.3">
      <c r="A51" s="85">
        <f t="shared" si="2"/>
        <v>44</v>
      </c>
      <c r="B51" s="22" t="s">
        <v>78</v>
      </c>
      <c r="C51" s="23" t="s">
        <v>10</v>
      </c>
      <c r="D51" s="21"/>
      <c r="E51" s="84">
        <v>380</v>
      </c>
      <c r="F51" s="29">
        <f t="shared" si="3"/>
        <v>380</v>
      </c>
      <c r="G51" s="80">
        <f>F51*100%</f>
        <v>380</v>
      </c>
      <c r="H51" s="79">
        <f t="shared" si="4"/>
        <v>0</v>
      </c>
      <c r="I51" s="79">
        <f t="shared" si="27"/>
        <v>25.819344524380494</v>
      </c>
      <c r="J51" s="79">
        <f t="shared" si="28"/>
        <v>25.819344524380494</v>
      </c>
      <c r="K51" s="79">
        <f t="shared" si="29"/>
        <v>18.225419664268586</v>
      </c>
      <c r="L51" s="79">
        <f t="shared" si="30"/>
        <v>25.819344524380494</v>
      </c>
      <c r="M51" s="79">
        <f t="shared" si="31"/>
        <v>22.174260591526778</v>
      </c>
      <c r="N51" s="79">
        <f t="shared" si="32"/>
        <v>20.655475619504397</v>
      </c>
      <c r="O51" s="79">
        <f t="shared" si="33"/>
        <v>20.655475619504397</v>
      </c>
      <c r="P51" s="79">
        <f t="shared" si="34"/>
        <v>22.174260591526778</v>
      </c>
      <c r="Q51" s="79">
        <f t="shared" si="35"/>
        <v>18.225419664268586</v>
      </c>
      <c r="R51" s="140">
        <f t="shared" si="36"/>
        <v>19.744204636290966</v>
      </c>
      <c r="S51" s="79">
        <f t="shared" si="37"/>
        <v>17.617905675459632</v>
      </c>
      <c r="T51" s="79">
        <f t="shared" si="38"/>
        <v>14.580335731414866</v>
      </c>
      <c r="U51" s="140">
        <f t="shared" si="39"/>
        <v>20.655475619504397</v>
      </c>
      <c r="V51" s="79">
        <f t="shared" si="40"/>
        <v>17.617905675459632</v>
      </c>
      <c r="W51" s="79">
        <f t="shared" si="41"/>
        <v>18.225419664268586</v>
      </c>
      <c r="X51" s="79">
        <f t="shared" si="42"/>
        <v>19.136690647482013</v>
      </c>
      <c r="Y51" s="79">
        <f t="shared" si="43"/>
        <v>20.655475619504397</v>
      </c>
      <c r="Z51" s="79">
        <f t="shared" si="44"/>
        <v>20.655475619504397</v>
      </c>
      <c r="AA51" s="79">
        <f t="shared" si="45"/>
        <v>11.542765787370104</v>
      </c>
      <c r="AB51" s="17">
        <f t="shared" si="24"/>
        <v>379.99999999999994</v>
      </c>
      <c r="AD51" s="25"/>
    </row>
    <row r="52" spans="1:30" s="8" customFormat="1" ht="20.100000000000001" customHeight="1" x14ac:dyDescent="0.3">
      <c r="A52" s="85">
        <f t="shared" si="2"/>
        <v>45</v>
      </c>
      <c r="B52" s="22" t="s">
        <v>167</v>
      </c>
      <c r="C52" s="23" t="s">
        <v>10</v>
      </c>
      <c r="D52" s="21"/>
      <c r="E52" s="84">
        <v>2050</v>
      </c>
      <c r="F52" s="29">
        <f t="shared" si="3"/>
        <v>2050</v>
      </c>
      <c r="G52" s="80">
        <f>F52*50%</f>
        <v>1025</v>
      </c>
      <c r="H52" s="79">
        <f t="shared" si="4"/>
        <v>1025</v>
      </c>
      <c r="I52" s="79">
        <f t="shared" si="27"/>
        <v>69.64428457234213</v>
      </c>
      <c r="J52" s="79">
        <f t="shared" si="28"/>
        <v>69.64428457234213</v>
      </c>
      <c r="K52" s="79">
        <f t="shared" si="29"/>
        <v>49.16067146282974</v>
      </c>
      <c r="L52" s="79">
        <f t="shared" si="30"/>
        <v>69.64428457234213</v>
      </c>
      <c r="M52" s="79">
        <f t="shared" si="31"/>
        <v>59.812150279776183</v>
      </c>
      <c r="N52" s="79">
        <f t="shared" si="32"/>
        <v>55.715427657873697</v>
      </c>
      <c r="O52" s="79">
        <f t="shared" si="33"/>
        <v>55.715427657873697</v>
      </c>
      <c r="P52" s="79">
        <f t="shared" si="34"/>
        <v>59.812150279776183</v>
      </c>
      <c r="Q52" s="79">
        <f t="shared" si="35"/>
        <v>49.16067146282974</v>
      </c>
      <c r="R52" s="140">
        <f t="shared" si="36"/>
        <v>53.257394084732212</v>
      </c>
      <c r="S52" s="79">
        <f t="shared" si="37"/>
        <v>47.521982414068745</v>
      </c>
      <c r="T52" s="79">
        <f t="shared" si="38"/>
        <v>39.328537170263786</v>
      </c>
      <c r="U52" s="140">
        <f t="shared" si="39"/>
        <v>55.715427657873697</v>
      </c>
      <c r="V52" s="79">
        <f t="shared" si="40"/>
        <v>47.521982414068745</v>
      </c>
      <c r="W52" s="79">
        <f t="shared" si="41"/>
        <v>49.16067146282974</v>
      </c>
      <c r="X52" s="79">
        <f t="shared" si="42"/>
        <v>51.618705035971225</v>
      </c>
      <c r="Y52" s="79">
        <f t="shared" si="43"/>
        <v>55.715427657873697</v>
      </c>
      <c r="Z52" s="79">
        <f t="shared" si="44"/>
        <v>55.715427657873697</v>
      </c>
      <c r="AA52" s="79">
        <f t="shared" si="45"/>
        <v>31.135091926458834</v>
      </c>
      <c r="AB52" s="17">
        <f t="shared" si="24"/>
        <v>1024.9999999999998</v>
      </c>
      <c r="AD52" s="25"/>
    </row>
    <row r="53" spans="1:30" s="155" customFormat="1" ht="20.100000000000001" customHeight="1" x14ac:dyDescent="0.3">
      <c r="A53" s="148">
        <f t="shared" si="2"/>
        <v>46</v>
      </c>
      <c r="B53" s="149" t="s">
        <v>168</v>
      </c>
      <c r="C53" s="150" t="s">
        <v>21</v>
      </c>
      <c r="D53" s="157"/>
      <c r="E53" s="157">
        <v>124</v>
      </c>
      <c r="F53" s="152">
        <f t="shared" si="3"/>
        <v>124</v>
      </c>
      <c r="G53" s="153">
        <f t="shared" si="26"/>
        <v>99.2</v>
      </c>
      <c r="H53" s="153">
        <f t="shared" si="4"/>
        <v>24.799999999999997</v>
      </c>
      <c r="I53" s="153">
        <f t="shared" si="27"/>
        <v>6.740207833733014</v>
      </c>
      <c r="J53" s="153">
        <f t="shared" si="28"/>
        <v>6.740207833733014</v>
      </c>
      <c r="K53" s="153">
        <f t="shared" si="29"/>
        <v>4.7577937649880093</v>
      </c>
      <c r="L53" s="153">
        <f t="shared" si="30"/>
        <v>6.740207833733014</v>
      </c>
      <c r="M53" s="153">
        <f t="shared" si="31"/>
        <v>5.7886490807354125</v>
      </c>
      <c r="N53" s="153">
        <f t="shared" si="32"/>
        <v>5.3921662669864103</v>
      </c>
      <c r="O53" s="153">
        <f t="shared" si="33"/>
        <v>5.3921662669864103</v>
      </c>
      <c r="P53" s="153">
        <f t="shared" si="34"/>
        <v>5.7886490807354125</v>
      </c>
      <c r="Q53" s="153">
        <f t="shared" si="35"/>
        <v>4.7577937649880093</v>
      </c>
      <c r="R53" s="153">
        <f t="shared" si="36"/>
        <v>5.1542765787370106</v>
      </c>
      <c r="S53" s="153">
        <f t="shared" si="37"/>
        <v>4.5992006394884095</v>
      </c>
      <c r="T53" s="153">
        <f t="shared" si="38"/>
        <v>3.8062350119904074</v>
      </c>
      <c r="U53" s="153">
        <f t="shared" si="39"/>
        <v>5.3921662669864103</v>
      </c>
      <c r="V53" s="153">
        <f t="shared" si="40"/>
        <v>4.5992006394884095</v>
      </c>
      <c r="W53" s="153">
        <f t="shared" si="41"/>
        <v>4.7577937649880093</v>
      </c>
      <c r="X53" s="153">
        <f t="shared" si="42"/>
        <v>4.9956834532374099</v>
      </c>
      <c r="Y53" s="153">
        <f t="shared" si="43"/>
        <v>5.3921662669864103</v>
      </c>
      <c r="Z53" s="153">
        <f t="shared" si="44"/>
        <v>5.3921662669864103</v>
      </c>
      <c r="AA53" s="153">
        <f t="shared" si="45"/>
        <v>3.0132693844924061</v>
      </c>
      <c r="AB53" s="154">
        <f t="shared" si="24"/>
        <v>99.199999999999974</v>
      </c>
      <c r="AD53" s="156"/>
    </row>
    <row r="54" spans="1:30" s="155" customFormat="1" ht="20.100000000000001" customHeight="1" x14ac:dyDescent="0.3">
      <c r="A54" s="148">
        <f t="shared" si="2"/>
        <v>47</v>
      </c>
      <c r="B54" s="149" t="s">
        <v>169</v>
      </c>
      <c r="C54" s="150" t="s">
        <v>131</v>
      </c>
      <c r="D54" s="157"/>
      <c r="E54" s="157">
        <v>59</v>
      </c>
      <c r="F54" s="152">
        <f t="shared" si="3"/>
        <v>59</v>
      </c>
      <c r="G54" s="153">
        <f t="shared" si="26"/>
        <v>47.2</v>
      </c>
      <c r="H54" s="153">
        <f t="shared" si="4"/>
        <v>11.799999999999997</v>
      </c>
      <c r="I54" s="153">
        <f t="shared" si="27"/>
        <v>3.2070343725019987</v>
      </c>
      <c r="J54" s="153">
        <f t="shared" si="28"/>
        <v>3.2070343725019987</v>
      </c>
      <c r="K54" s="153">
        <f t="shared" si="29"/>
        <v>2.2637889688249402</v>
      </c>
      <c r="L54" s="153">
        <f t="shared" si="30"/>
        <v>3.2070343725019987</v>
      </c>
      <c r="M54" s="153">
        <f t="shared" si="31"/>
        <v>2.7542765787370107</v>
      </c>
      <c r="N54" s="153">
        <f t="shared" si="32"/>
        <v>2.5656274980015987</v>
      </c>
      <c r="O54" s="153">
        <f t="shared" si="33"/>
        <v>2.5656274980015987</v>
      </c>
      <c r="P54" s="153">
        <f t="shared" si="34"/>
        <v>2.7542765787370107</v>
      </c>
      <c r="Q54" s="153">
        <f t="shared" si="35"/>
        <v>2.2637889688249402</v>
      </c>
      <c r="R54" s="153">
        <f t="shared" si="36"/>
        <v>2.4524380495603517</v>
      </c>
      <c r="S54" s="153">
        <f t="shared" si="37"/>
        <v>2.1883293365307757</v>
      </c>
      <c r="T54" s="153">
        <f t="shared" si="38"/>
        <v>1.8110311750599519</v>
      </c>
      <c r="U54" s="153">
        <f t="shared" si="39"/>
        <v>2.5656274980015987</v>
      </c>
      <c r="V54" s="153">
        <f t="shared" si="40"/>
        <v>2.1883293365307757</v>
      </c>
      <c r="W54" s="153">
        <f t="shared" si="41"/>
        <v>2.2637889688249402</v>
      </c>
      <c r="X54" s="153">
        <f t="shared" si="42"/>
        <v>2.3769784172661872</v>
      </c>
      <c r="Y54" s="153">
        <f t="shared" si="43"/>
        <v>2.5656274980015987</v>
      </c>
      <c r="Z54" s="153">
        <f t="shared" si="44"/>
        <v>2.5656274980015987</v>
      </c>
      <c r="AA54" s="153">
        <f t="shared" si="45"/>
        <v>1.4337330135891289</v>
      </c>
      <c r="AB54" s="154">
        <f t="shared" si="24"/>
        <v>47.2</v>
      </c>
      <c r="AD54" s="156"/>
    </row>
    <row r="55" spans="1:30" s="8" customFormat="1" ht="20.100000000000001" hidden="1" customHeight="1" x14ac:dyDescent="0.3">
      <c r="A55" s="144">
        <f t="shared" si="2"/>
        <v>48</v>
      </c>
      <c r="B55" s="26" t="s">
        <v>27</v>
      </c>
      <c r="C55" s="28" t="s">
        <v>19</v>
      </c>
      <c r="D55" s="21"/>
      <c r="E55" s="84"/>
      <c r="F55" s="29">
        <f t="shared" si="3"/>
        <v>0</v>
      </c>
      <c r="G55" s="80">
        <f t="shared" si="26"/>
        <v>0</v>
      </c>
      <c r="H55" s="79">
        <f t="shared" si="4"/>
        <v>0</v>
      </c>
      <c r="I55" s="79">
        <f t="shared" si="27"/>
        <v>0</v>
      </c>
      <c r="J55" s="79">
        <f t="shared" si="28"/>
        <v>0</v>
      </c>
      <c r="K55" s="79">
        <f t="shared" si="29"/>
        <v>0</v>
      </c>
      <c r="L55" s="79">
        <f t="shared" si="30"/>
        <v>0</v>
      </c>
      <c r="M55" s="79">
        <f t="shared" si="31"/>
        <v>0</v>
      </c>
      <c r="N55" s="79">
        <f t="shared" si="32"/>
        <v>0</v>
      </c>
      <c r="O55" s="79">
        <f t="shared" si="33"/>
        <v>0</v>
      </c>
      <c r="P55" s="79">
        <f t="shared" si="34"/>
        <v>0</v>
      </c>
      <c r="Q55" s="79">
        <f t="shared" si="35"/>
        <v>0</v>
      </c>
      <c r="R55" s="140">
        <f t="shared" si="36"/>
        <v>0</v>
      </c>
      <c r="S55" s="79">
        <f t="shared" si="37"/>
        <v>0</v>
      </c>
      <c r="T55" s="79">
        <f t="shared" si="38"/>
        <v>0</v>
      </c>
      <c r="U55" s="140">
        <f t="shared" si="39"/>
        <v>0</v>
      </c>
      <c r="V55" s="79">
        <f t="shared" si="40"/>
        <v>0</v>
      </c>
      <c r="W55" s="79">
        <f t="shared" si="41"/>
        <v>0</v>
      </c>
      <c r="X55" s="79">
        <f t="shared" si="42"/>
        <v>0</v>
      </c>
      <c r="Y55" s="79">
        <f t="shared" si="43"/>
        <v>0</v>
      </c>
      <c r="Z55" s="79">
        <f t="shared" si="44"/>
        <v>0</v>
      </c>
      <c r="AA55" s="79">
        <f t="shared" si="45"/>
        <v>0</v>
      </c>
      <c r="AB55" s="17">
        <f t="shared" si="24"/>
        <v>0</v>
      </c>
      <c r="AD55" s="25"/>
    </row>
    <row r="56" spans="1:30" s="8" customFormat="1" ht="20.100000000000001" hidden="1" customHeight="1" x14ac:dyDescent="0.3">
      <c r="A56" s="144">
        <f t="shared" si="2"/>
        <v>49</v>
      </c>
      <c r="B56" s="26" t="s">
        <v>28</v>
      </c>
      <c r="C56" s="28" t="s">
        <v>20</v>
      </c>
      <c r="D56" s="21"/>
      <c r="E56" s="84"/>
      <c r="F56" s="29">
        <f t="shared" si="3"/>
        <v>0</v>
      </c>
      <c r="G56" s="80">
        <f t="shared" si="26"/>
        <v>0</v>
      </c>
      <c r="H56" s="79">
        <f t="shared" si="4"/>
        <v>0</v>
      </c>
      <c r="I56" s="79">
        <f t="shared" si="27"/>
        <v>0</v>
      </c>
      <c r="J56" s="79">
        <f t="shared" si="28"/>
        <v>0</v>
      </c>
      <c r="K56" s="79">
        <f t="shared" si="29"/>
        <v>0</v>
      </c>
      <c r="L56" s="79">
        <f t="shared" si="30"/>
        <v>0</v>
      </c>
      <c r="M56" s="79">
        <f t="shared" si="31"/>
        <v>0</v>
      </c>
      <c r="N56" s="79">
        <f t="shared" si="32"/>
        <v>0</v>
      </c>
      <c r="O56" s="79">
        <f t="shared" si="33"/>
        <v>0</v>
      </c>
      <c r="P56" s="79">
        <f t="shared" si="34"/>
        <v>0</v>
      </c>
      <c r="Q56" s="79">
        <f t="shared" si="35"/>
        <v>0</v>
      </c>
      <c r="R56" s="140">
        <f t="shared" si="36"/>
        <v>0</v>
      </c>
      <c r="S56" s="79">
        <f t="shared" si="37"/>
        <v>0</v>
      </c>
      <c r="T56" s="79">
        <f t="shared" si="38"/>
        <v>0</v>
      </c>
      <c r="U56" s="140">
        <f t="shared" si="39"/>
        <v>0</v>
      </c>
      <c r="V56" s="79">
        <f t="shared" si="40"/>
        <v>0</v>
      </c>
      <c r="W56" s="79">
        <f t="shared" si="41"/>
        <v>0</v>
      </c>
      <c r="X56" s="79">
        <f t="shared" si="42"/>
        <v>0</v>
      </c>
      <c r="Y56" s="79">
        <f t="shared" si="43"/>
        <v>0</v>
      </c>
      <c r="Z56" s="79">
        <f t="shared" si="44"/>
        <v>0</v>
      </c>
      <c r="AA56" s="79">
        <f t="shared" si="45"/>
        <v>0</v>
      </c>
      <c r="AB56" s="17">
        <f t="shared" si="24"/>
        <v>0</v>
      </c>
      <c r="AD56" s="25"/>
    </row>
    <row r="57" spans="1:30" s="8" customFormat="1" ht="20.100000000000001" hidden="1" customHeight="1" x14ac:dyDescent="0.3">
      <c r="A57" s="144">
        <f t="shared" si="2"/>
        <v>50</v>
      </c>
      <c r="B57" s="26" t="s">
        <v>23</v>
      </c>
      <c r="C57" s="28" t="s">
        <v>21</v>
      </c>
      <c r="D57" s="21"/>
      <c r="E57" s="84"/>
      <c r="F57" s="29">
        <f t="shared" si="3"/>
        <v>0</v>
      </c>
      <c r="G57" s="80">
        <f t="shared" si="26"/>
        <v>0</v>
      </c>
      <c r="H57" s="79">
        <f t="shared" si="4"/>
        <v>0</v>
      </c>
      <c r="I57" s="79">
        <f t="shared" si="27"/>
        <v>0</v>
      </c>
      <c r="J57" s="79">
        <f t="shared" si="28"/>
        <v>0</v>
      </c>
      <c r="K57" s="79">
        <f t="shared" si="29"/>
        <v>0</v>
      </c>
      <c r="L57" s="79">
        <f t="shared" si="30"/>
        <v>0</v>
      </c>
      <c r="M57" s="79">
        <f t="shared" si="31"/>
        <v>0</v>
      </c>
      <c r="N57" s="79">
        <f t="shared" si="32"/>
        <v>0</v>
      </c>
      <c r="O57" s="79">
        <f t="shared" si="33"/>
        <v>0</v>
      </c>
      <c r="P57" s="79">
        <f t="shared" si="34"/>
        <v>0</v>
      </c>
      <c r="Q57" s="79">
        <f t="shared" si="35"/>
        <v>0</v>
      </c>
      <c r="R57" s="140">
        <f t="shared" si="36"/>
        <v>0</v>
      </c>
      <c r="S57" s="79">
        <f t="shared" si="37"/>
        <v>0</v>
      </c>
      <c r="T57" s="79">
        <f t="shared" si="38"/>
        <v>0</v>
      </c>
      <c r="U57" s="140">
        <f t="shared" si="39"/>
        <v>0</v>
      </c>
      <c r="V57" s="79">
        <f t="shared" si="40"/>
        <v>0</v>
      </c>
      <c r="W57" s="79">
        <f t="shared" si="41"/>
        <v>0</v>
      </c>
      <c r="X57" s="79">
        <f t="shared" si="42"/>
        <v>0</v>
      </c>
      <c r="Y57" s="79">
        <f t="shared" si="43"/>
        <v>0</v>
      </c>
      <c r="Z57" s="79">
        <f t="shared" si="44"/>
        <v>0</v>
      </c>
      <c r="AA57" s="79">
        <f t="shared" si="45"/>
        <v>0</v>
      </c>
      <c r="AB57" s="17">
        <f t="shared" si="24"/>
        <v>0</v>
      </c>
      <c r="AD57" s="25"/>
    </row>
    <row r="58" spans="1:30" s="8" customFormat="1" ht="20.100000000000001" hidden="1" customHeight="1" x14ac:dyDescent="0.3">
      <c r="A58" s="144">
        <f t="shared" si="2"/>
        <v>51</v>
      </c>
      <c r="B58" s="26" t="s">
        <v>24</v>
      </c>
      <c r="C58" s="28" t="s">
        <v>21</v>
      </c>
      <c r="D58" s="21"/>
      <c r="E58" s="84"/>
      <c r="F58" s="29">
        <f t="shared" si="3"/>
        <v>0</v>
      </c>
      <c r="G58" s="80">
        <f t="shared" si="26"/>
        <v>0</v>
      </c>
      <c r="H58" s="79">
        <f t="shared" si="4"/>
        <v>0</v>
      </c>
      <c r="I58" s="79">
        <f t="shared" si="27"/>
        <v>0</v>
      </c>
      <c r="J58" s="79">
        <f t="shared" si="28"/>
        <v>0</v>
      </c>
      <c r="K58" s="79">
        <f t="shared" si="29"/>
        <v>0</v>
      </c>
      <c r="L58" s="79">
        <f t="shared" si="30"/>
        <v>0</v>
      </c>
      <c r="M58" s="79">
        <f t="shared" si="31"/>
        <v>0</v>
      </c>
      <c r="N58" s="79">
        <f t="shared" si="32"/>
        <v>0</v>
      </c>
      <c r="O58" s="79">
        <f t="shared" si="33"/>
        <v>0</v>
      </c>
      <c r="P58" s="79">
        <f t="shared" si="34"/>
        <v>0</v>
      </c>
      <c r="Q58" s="79">
        <f t="shared" si="35"/>
        <v>0</v>
      </c>
      <c r="R58" s="140">
        <f t="shared" si="36"/>
        <v>0</v>
      </c>
      <c r="S58" s="79">
        <f t="shared" si="37"/>
        <v>0</v>
      </c>
      <c r="T58" s="79">
        <f t="shared" si="38"/>
        <v>0</v>
      </c>
      <c r="U58" s="140">
        <f t="shared" si="39"/>
        <v>0</v>
      </c>
      <c r="V58" s="79">
        <f t="shared" si="40"/>
        <v>0</v>
      </c>
      <c r="W58" s="79">
        <f t="shared" si="41"/>
        <v>0</v>
      </c>
      <c r="X58" s="79">
        <f t="shared" si="42"/>
        <v>0</v>
      </c>
      <c r="Y58" s="79">
        <f t="shared" si="43"/>
        <v>0</v>
      </c>
      <c r="Z58" s="79">
        <f t="shared" si="44"/>
        <v>0</v>
      </c>
      <c r="AA58" s="79">
        <f t="shared" si="45"/>
        <v>0</v>
      </c>
      <c r="AB58" s="17">
        <f t="shared" si="24"/>
        <v>0</v>
      </c>
      <c r="AD58" s="25"/>
    </row>
    <row r="59" spans="1:30" s="8" customFormat="1" ht="20.100000000000001" customHeight="1" x14ac:dyDescent="0.3">
      <c r="A59" s="144">
        <f t="shared" si="2"/>
        <v>52</v>
      </c>
      <c r="B59" s="27" t="s">
        <v>170</v>
      </c>
      <c r="C59" s="28" t="s">
        <v>22</v>
      </c>
      <c r="D59" s="21"/>
      <c r="E59" s="84">
        <v>270</v>
      </c>
      <c r="F59" s="29">
        <f t="shared" si="3"/>
        <v>270</v>
      </c>
      <c r="G59" s="80">
        <f t="shared" si="26"/>
        <v>216</v>
      </c>
      <c r="H59" s="79">
        <f t="shared" si="4"/>
        <v>54</v>
      </c>
      <c r="I59" s="79">
        <f t="shared" si="27"/>
        <v>14.676258992805755</v>
      </c>
      <c r="J59" s="79">
        <f t="shared" si="28"/>
        <v>14.676258992805755</v>
      </c>
      <c r="K59" s="79">
        <f t="shared" si="29"/>
        <v>10.359712230215827</v>
      </c>
      <c r="L59" s="79">
        <f t="shared" si="30"/>
        <v>14.676258992805755</v>
      </c>
      <c r="M59" s="79">
        <f t="shared" si="31"/>
        <v>12.60431654676259</v>
      </c>
      <c r="N59" s="79">
        <f t="shared" si="32"/>
        <v>11.741007194244604</v>
      </c>
      <c r="O59" s="79">
        <f t="shared" si="33"/>
        <v>11.741007194244604</v>
      </c>
      <c r="P59" s="79">
        <f t="shared" si="34"/>
        <v>12.60431654676259</v>
      </c>
      <c r="Q59" s="79">
        <f t="shared" si="35"/>
        <v>10.359712230215827</v>
      </c>
      <c r="R59" s="140">
        <f t="shared" si="36"/>
        <v>11.223021582733812</v>
      </c>
      <c r="S59" s="79">
        <f t="shared" si="37"/>
        <v>10.014388489208633</v>
      </c>
      <c r="T59" s="79">
        <f t="shared" si="38"/>
        <v>8.2877697841726619</v>
      </c>
      <c r="U59" s="140">
        <f t="shared" si="39"/>
        <v>11.741007194244604</v>
      </c>
      <c r="V59" s="79">
        <f t="shared" si="40"/>
        <v>10.014388489208633</v>
      </c>
      <c r="W59" s="79">
        <f t="shared" si="41"/>
        <v>10.359712230215827</v>
      </c>
      <c r="X59" s="79">
        <f t="shared" si="42"/>
        <v>10.877697841726619</v>
      </c>
      <c r="Y59" s="79">
        <f t="shared" si="43"/>
        <v>11.741007194244604</v>
      </c>
      <c r="Z59" s="79">
        <f t="shared" si="44"/>
        <v>11.741007194244604</v>
      </c>
      <c r="AA59" s="79">
        <f t="shared" si="45"/>
        <v>6.5611510791366907</v>
      </c>
      <c r="AB59" s="17">
        <f t="shared" si="24"/>
        <v>216.00000000000003</v>
      </c>
      <c r="AD59" s="25"/>
    </row>
    <row r="60" spans="1:30" s="86" customFormat="1" ht="20.100000000000001" customHeight="1" x14ac:dyDescent="0.3">
      <c r="A60" s="169">
        <f t="shared" si="2"/>
        <v>53</v>
      </c>
      <c r="B60" s="170" t="s">
        <v>133</v>
      </c>
      <c r="C60" s="171" t="s">
        <v>82</v>
      </c>
      <c r="D60" s="172"/>
      <c r="E60" s="172">
        <v>215</v>
      </c>
      <c r="F60" s="173">
        <f t="shared" si="3"/>
        <v>215</v>
      </c>
      <c r="G60" s="174">
        <f>F60*50%</f>
        <v>107.5</v>
      </c>
      <c r="H60" s="174">
        <f t="shared" si="4"/>
        <v>107.5</v>
      </c>
      <c r="I60" s="174">
        <f t="shared" si="27"/>
        <v>7.3041566746602715</v>
      </c>
      <c r="J60" s="174">
        <f t="shared" si="28"/>
        <v>7.3041566746602715</v>
      </c>
      <c r="K60" s="174">
        <f t="shared" si="29"/>
        <v>5.1558752997601918</v>
      </c>
      <c r="L60" s="174">
        <f t="shared" si="30"/>
        <v>7.3041566746602715</v>
      </c>
      <c r="M60" s="174">
        <f t="shared" si="31"/>
        <v>6.2729816147082333</v>
      </c>
      <c r="N60" s="174">
        <f t="shared" si="32"/>
        <v>5.8433253397282172</v>
      </c>
      <c r="O60" s="174">
        <f t="shared" si="33"/>
        <v>5.8433253397282172</v>
      </c>
      <c r="P60" s="174">
        <f t="shared" si="34"/>
        <v>6.2729816147082333</v>
      </c>
      <c r="Q60" s="174">
        <f t="shared" si="35"/>
        <v>5.1558752997601918</v>
      </c>
      <c r="R60" s="174">
        <f t="shared" si="36"/>
        <v>5.5855315747402079</v>
      </c>
      <c r="S60" s="174">
        <f t="shared" si="37"/>
        <v>4.9840127897681858</v>
      </c>
      <c r="T60" s="174">
        <f t="shared" si="38"/>
        <v>4.1247002398081536</v>
      </c>
      <c r="U60" s="174">
        <f t="shared" si="39"/>
        <v>5.8433253397282172</v>
      </c>
      <c r="V60" s="174">
        <f t="shared" si="40"/>
        <v>4.9840127897681858</v>
      </c>
      <c r="W60" s="174">
        <f t="shared" si="41"/>
        <v>5.1558752997601918</v>
      </c>
      <c r="X60" s="174">
        <f t="shared" si="42"/>
        <v>5.4136690647482011</v>
      </c>
      <c r="Y60" s="174">
        <f t="shared" si="43"/>
        <v>5.8433253397282172</v>
      </c>
      <c r="Z60" s="174">
        <f t="shared" si="44"/>
        <v>5.8433253397282172</v>
      </c>
      <c r="AA60" s="174">
        <f t="shared" si="45"/>
        <v>3.2653876898481218</v>
      </c>
      <c r="AB60" s="175">
        <f t="shared" si="24"/>
        <v>107.5</v>
      </c>
      <c r="AD60" s="87"/>
    </row>
    <row r="61" spans="1:30" s="8" customFormat="1" ht="20.100000000000001" hidden="1" customHeight="1" x14ac:dyDescent="0.3">
      <c r="A61" s="161">
        <f t="shared" si="2"/>
        <v>54</v>
      </c>
      <c r="B61" s="162" t="s">
        <v>25</v>
      </c>
      <c r="C61" s="163" t="s">
        <v>22</v>
      </c>
      <c r="D61" s="164"/>
      <c r="E61" s="128"/>
      <c r="F61" s="29">
        <f t="shared" si="3"/>
        <v>0</v>
      </c>
      <c r="G61" s="165">
        <f t="shared" si="26"/>
        <v>0</v>
      </c>
      <c r="H61" s="166">
        <f t="shared" si="4"/>
        <v>0</v>
      </c>
      <c r="I61" s="166">
        <f t="shared" si="27"/>
        <v>0</v>
      </c>
      <c r="J61" s="166">
        <f t="shared" si="28"/>
        <v>0</v>
      </c>
      <c r="K61" s="166">
        <f t="shared" si="29"/>
        <v>0</v>
      </c>
      <c r="L61" s="166">
        <f t="shared" si="30"/>
        <v>0</v>
      </c>
      <c r="M61" s="166">
        <f t="shared" si="31"/>
        <v>0</v>
      </c>
      <c r="N61" s="166">
        <f t="shared" si="32"/>
        <v>0</v>
      </c>
      <c r="O61" s="166">
        <f t="shared" si="33"/>
        <v>0</v>
      </c>
      <c r="P61" s="166">
        <f t="shared" si="34"/>
        <v>0</v>
      </c>
      <c r="Q61" s="166">
        <f t="shared" si="35"/>
        <v>0</v>
      </c>
      <c r="R61" s="167">
        <f t="shared" si="36"/>
        <v>0</v>
      </c>
      <c r="S61" s="166">
        <f t="shared" si="37"/>
        <v>0</v>
      </c>
      <c r="T61" s="166">
        <f t="shared" si="38"/>
        <v>0</v>
      </c>
      <c r="U61" s="167">
        <f t="shared" si="39"/>
        <v>0</v>
      </c>
      <c r="V61" s="166">
        <f t="shared" si="40"/>
        <v>0</v>
      </c>
      <c r="W61" s="166">
        <f t="shared" si="41"/>
        <v>0</v>
      </c>
      <c r="X61" s="166">
        <f t="shared" si="42"/>
        <v>0</v>
      </c>
      <c r="Y61" s="166">
        <f t="shared" si="43"/>
        <v>0</v>
      </c>
      <c r="Z61" s="166">
        <f t="shared" si="44"/>
        <v>0</v>
      </c>
      <c r="AA61" s="166">
        <f t="shared" si="45"/>
        <v>0</v>
      </c>
      <c r="AB61" s="168">
        <f t="shared" si="24"/>
        <v>0</v>
      </c>
      <c r="AD61" s="25"/>
    </row>
    <row r="62" spans="1:30" s="8" customFormat="1" ht="20.100000000000001" hidden="1" customHeight="1" x14ac:dyDescent="0.3">
      <c r="A62" s="144">
        <f t="shared" si="2"/>
        <v>55</v>
      </c>
      <c r="B62" s="27" t="s">
        <v>26</v>
      </c>
      <c r="C62" s="28" t="s">
        <v>22</v>
      </c>
      <c r="D62" s="21"/>
      <c r="E62" s="21"/>
      <c r="F62" s="29">
        <f t="shared" si="3"/>
        <v>0</v>
      </c>
      <c r="G62" s="80">
        <f t="shared" si="26"/>
        <v>0</v>
      </c>
      <c r="H62" s="79">
        <f t="shared" si="4"/>
        <v>0</v>
      </c>
      <c r="I62" s="79">
        <f t="shared" si="27"/>
        <v>0</v>
      </c>
      <c r="J62" s="79">
        <f t="shared" si="28"/>
        <v>0</v>
      </c>
      <c r="K62" s="79">
        <f t="shared" si="29"/>
        <v>0</v>
      </c>
      <c r="L62" s="79">
        <f t="shared" si="30"/>
        <v>0</v>
      </c>
      <c r="M62" s="79">
        <f t="shared" si="31"/>
        <v>0</v>
      </c>
      <c r="N62" s="79">
        <f t="shared" si="32"/>
        <v>0</v>
      </c>
      <c r="O62" s="79">
        <f t="shared" si="33"/>
        <v>0</v>
      </c>
      <c r="P62" s="79">
        <f t="shared" si="34"/>
        <v>0</v>
      </c>
      <c r="Q62" s="79">
        <f t="shared" si="35"/>
        <v>0</v>
      </c>
      <c r="R62" s="140">
        <f t="shared" si="36"/>
        <v>0</v>
      </c>
      <c r="S62" s="79">
        <f t="shared" si="37"/>
        <v>0</v>
      </c>
      <c r="T62" s="79">
        <f t="shared" si="38"/>
        <v>0</v>
      </c>
      <c r="U62" s="140">
        <f t="shared" si="39"/>
        <v>0</v>
      </c>
      <c r="V62" s="79">
        <f t="shared" si="40"/>
        <v>0</v>
      </c>
      <c r="W62" s="79">
        <f t="shared" si="41"/>
        <v>0</v>
      </c>
      <c r="X62" s="79">
        <f t="shared" si="42"/>
        <v>0</v>
      </c>
      <c r="Y62" s="79">
        <f t="shared" si="43"/>
        <v>0</v>
      </c>
      <c r="Z62" s="79">
        <f t="shared" si="44"/>
        <v>0</v>
      </c>
      <c r="AA62" s="79">
        <f t="shared" si="45"/>
        <v>0</v>
      </c>
      <c r="AB62" s="17">
        <f t="shared" si="24"/>
        <v>0</v>
      </c>
      <c r="AD62" s="25"/>
    </row>
    <row r="63" spans="1:30" x14ac:dyDescent="0.3"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78"/>
      <c r="R63" s="5"/>
      <c r="S63" s="5"/>
      <c r="U63" s="141"/>
    </row>
    <row r="64" spans="1:30" x14ac:dyDescent="0.3">
      <c r="B64" s="263" t="s">
        <v>149</v>
      </c>
      <c r="C64" s="263"/>
      <c r="D64" s="263"/>
      <c r="E64" s="263"/>
      <c r="F64" s="24"/>
      <c r="G64" s="24"/>
      <c r="H64" s="24"/>
      <c r="I64" s="24"/>
      <c r="T64" s="77"/>
      <c r="U64" s="77"/>
      <c r="V64" s="77"/>
      <c r="X64" s="75" t="s">
        <v>148</v>
      </c>
      <c r="Y64" s="77"/>
      <c r="Z64" s="77"/>
      <c r="AA64" s="77"/>
    </row>
    <row r="65" spans="2:28" x14ac:dyDescent="0.3">
      <c r="B65" s="254" t="s">
        <v>147</v>
      </c>
      <c r="C65" s="254"/>
      <c r="D65" s="254"/>
      <c r="E65" s="254"/>
      <c r="H65" s="145" t="s">
        <v>146</v>
      </c>
      <c r="I65" s="147"/>
      <c r="J65" s="24"/>
      <c r="Q65" s="76" t="s">
        <v>145</v>
      </c>
      <c r="T65" s="75"/>
      <c r="U65" s="75"/>
      <c r="V65" s="75"/>
      <c r="X65" s="75"/>
      <c r="Y65" s="75"/>
      <c r="Z65" s="75"/>
      <c r="AA65" s="75"/>
    </row>
    <row r="66" spans="2:28" x14ac:dyDescent="0.3">
      <c r="H66" s="147" t="s">
        <v>144</v>
      </c>
      <c r="I66" s="145"/>
      <c r="J66" s="6"/>
      <c r="Q66" s="76" t="s">
        <v>143</v>
      </c>
      <c r="U66" s="6"/>
      <c r="V66" s="6"/>
      <c r="X66" s="145" t="s">
        <v>142</v>
      </c>
      <c r="Y66" s="6"/>
      <c r="Z66" s="6"/>
      <c r="AA66" s="6"/>
      <c r="AB66" s="6"/>
    </row>
    <row r="67" spans="2:28" x14ac:dyDescent="0.3">
      <c r="B67" s="254"/>
      <c r="C67" s="254"/>
      <c r="D67" s="254"/>
      <c r="E67" s="254"/>
      <c r="I67" s="145"/>
      <c r="J67" s="6"/>
      <c r="U67" s="3"/>
      <c r="V67" s="3"/>
      <c r="X67" s="75"/>
    </row>
    <row r="68" spans="2:28" x14ac:dyDescent="0.3">
      <c r="B68" s="3"/>
      <c r="C68" s="3"/>
      <c r="D68" s="3"/>
      <c r="E68" s="3"/>
      <c r="I68" s="75"/>
      <c r="J68" s="3"/>
      <c r="Q68" s="75"/>
      <c r="U68" s="3"/>
      <c r="V68" s="3"/>
      <c r="X68" s="75"/>
    </row>
    <row r="69" spans="2:28" x14ac:dyDescent="0.3">
      <c r="B69" s="255" t="s">
        <v>141</v>
      </c>
      <c r="C69" s="255"/>
      <c r="D69" s="255"/>
      <c r="E69" s="255"/>
      <c r="H69" s="146" t="s">
        <v>140</v>
      </c>
      <c r="I69" s="146"/>
      <c r="J69" s="74"/>
      <c r="Q69" s="146" t="s">
        <v>139</v>
      </c>
      <c r="U69" s="74"/>
      <c r="V69" s="74"/>
      <c r="X69" s="146" t="s">
        <v>138</v>
      </c>
      <c r="Y69" s="74"/>
      <c r="Z69" s="74"/>
      <c r="AA69" s="74"/>
      <c r="AB69" s="6"/>
    </row>
    <row r="70" spans="2:28" x14ac:dyDescent="0.3">
      <c r="B70" s="254" t="s">
        <v>137</v>
      </c>
      <c r="C70" s="254"/>
      <c r="D70" s="254"/>
      <c r="E70" s="254"/>
      <c r="H70" s="145" t="s">
        <v>136</v>
      </c>
      <c r="I70" s="145"/>
      <c r="J70" s="6"/>
      <c r="K70" s="6"/>
      <c r="M70" s="6"/>
      <c r="N70" s="6"/>
      <c r="O70" s="6"/>
      <c r="Q70" s="145" t="s">
        <v>135</v>
      </c>
      <c r="R70" s="6"/>
      <c r="S70" s="6"/>
      <c r="U70" s="6"/>
      <c r="V70" s="6"/>
      <c r="X70" s="145" t="s">
        <v>134</v>
      </c>
      <c r="Y70" s="6"/>
      <c r="Z70" s="6"/>
      <c r="AA70" s="6"/>
      <c r="AB70" s="6"/>
    </row>
  </sheetData>
  <mergeCells count="11">
    <mergeCell ref="A7:B7"/>
    <mergeCell ref="A1:AB1"/>
    <mergeCell ref="A2:AB2"/>
    <mergeCell ref="A3:AB3"/>
    <mergeCell ref="A4:B4"/>
    <mergeCell ref="D6:F6"/>
    <mergeCell ref="B64:E64"/>
    <mergeCell ref="B65:E65"/>
    <mergeCell ref="B67:E67"/>
    <mergeCell ref="B69:E69"/>
    <mergeCell ref="B70:E70"/>
  </mergeCells>
  <pageMargins left="7.874015748031496E-2" right="0.19685039370078741" top="0.59055118110236227" bottom="7.874015748031496E-2" header="0" footer="0"/>
  <pageSetup paperSize="256"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data per stage</vt:lpstr>
      <vt:lpstr>data short</vt:lpstr>
      <vt:lpstr>HITUNG (diistribusi)</vt:lpstr>
      <vt:lpstr>HITUNG (diistribusi) (Kab.Kota)</vt:lpstr>
      <vt:lpstr>HITUNG (Distribusi baru) (2)</vt:lpstr>
      <vt:lpstr>HITUNG (Distribusi baru)</vt:lpstr>
      <vt:lpstr>HITUNG (diistribusi) (2)</vt:lpstr>
      <vt:lpstr>'HITUNG (diistribusi)'!Print_Area</vt:lpstr>
      <vt:lpstr>'HITUNG (diistribusi) (2)'!Print_Area</vt:lpstr>
      <vt:lpstr>'HITUNG (diistribusi) (Kab.Kota)'!Print_Area</vt:lpstr>
      <vt:lpstr>'HITUNG (Distribusi baru)'!Print_Area</vt:lpstr>
      <vt:lpstr>'HITUNG (Distribusi baru)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BNPB</dc:creator>
  <cp:lastModifiedBy>SYARIEF'S PC</cp:lastModifiedBy>
  <cp:lastPrinted>2019-04-22T09:56:18Z</cp:lastPrinted>
  <dcterms:created xsi:type="dcterms:W3CDTF">2017-07-24T10:37:14Z</dcterms:created>
  <dcterms:modified xsi:type="dcterms:W3CDTF">2019-04-22T09:56:57Z</dcterms:modified>
</cp:coreProperties>
</file>